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Gia tinh thue tai nguyen\Gia tinh thue tai nguyen 2020\Sua doi, bo sung Bang gia tai nguyen 2020\"/>
    </mc:Choice>
  </mc:AlternateContent>
  <bookViews>
    <workbookView xWindow="0" yWindow="0" windowWidth="2160" windowHeight="0"/>
  </bookViews>
  <sheets>
    <sheet name="KS kim loại" sheetId="1" r:id="rId1"/>
    <sheet name="KS không kim loại" sheetId="2" r:id="rId2"/>
    <sheet name="SP rừng tự nhiên" sheetId="3" r:id="rId3"/>
    <sheet name="Nước" sheetId="5" r:id="rId4"/>
    <sheet name="Tài nguyên khác" sheetId="8" r:id="rId5"/>
  </sheets>
  <definedNames>
    <definedName name="_xlnm._FilterDatabase" localSheetId="1" hidden="1">'KS không kim loại'!$A$1:$AL$277</definedName>
    <definedName name="_xlnm._FilterDatabase" localSheetId="0" hidden="1">'KS kim loại'!$A$1:$V$141</definedName>
    <definedName name="_xlnm._FilterDatabase" localSheetId="3" hidden="1">Nước!$W$1:$W$25</definedName>
    <definedName name="_xlnm._FilterDatabase" localSheetId="2" hidden="1">'SP rừng tự nhiên'!$R$1:$R$259</definedName>
    <definedName name="chuong_pl_1" localSheetId="0">'KS kim loại'!$A$1</definedName>
    <definedName name="chuong_pl_1_name" localSheetId="0">'KS kim loại'!$A$2</definedName>
    <definedName name="chuong_pl_2" localSheetId="1">'KS không kim loại'!$A$2</definedName>
    <definedName name="chuong_pl_2_name" localSheetId="1">'KS không kim loại'!$A$3</definedName>
    <definedName name="chuong_pl_3" localSheetId="2">'SP rừng tự nhiên'!$A$1</definedName>
    <definedName name="chuong_pl_3_name" localSheetId="2">'SP rừng tự nhiên'!$A$2</definedName>
    <definedName name="chuong_pl_5" localSheetId="3">Nước!$A$1</definedName>
    <definedName name="chuong_pl_5_name" localSheetId="3">Nước!$A$2</definedName>
    <definedName name="_xlnm.Print_Area" localSheetId="1">'KS không kim loại'!$A$2:$AD$265</definedName>
    <definedName name="_xlnm.Print_Area" localSheetId="0">'KS kim loại'!$A$1:$Q$141</definedName>
    <definedName name="_xlnm.Print_Area" localSheetId="3">Nước!$A$1:$W$25</definedName>
    <definedName name="_xlnm.Print_Area" localSheetId="2">'SP rừng tự nhiên'!$A$1:$R$259</definedName>
    <definedName name="_xlnm.Print_Area" localSheetId="4">'Tài nguyên khác'!$A$1:$V$9</definedName>
    <definedName name="_xlnm.Print_Titles" localSheetId="1">'KS không kim loại'!$8:$10</definedName>
    <definedName name="_xlnm.Print_Titles" localSheetId="0">'KS kim loại'!$7:$8</definedName>
    <definedName name="_xlnm.Print_Titles" localSheetId="3">Nước!$7:$8</definedName>
    <definedName name="_xlnm.Print_Titles" localSheetId="2">'SP rừng tự nhiên'!$7:$9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3" i="5" l="1"/>
  <c r="V14" i="5"/>
  <c r="V17" i="5"/>
  <c r="V18" i="5"/>
  <c r="V20" i="5"/>
  <c r="V21" i="5"/>
  <c r="V23" i="5"/>
  <c r="V24" i="5"/>
  <c r="V25" i="5"/>
  <c r="V12" i="5"/>
  <c r="AF14" i="2" l="1"/>
  <c r="AF15" i="2"/>
  <c r="AF16" i="2"/>
  <c r="AF17" i="2"/>
  <c r="AF18" i="2"/>
  <c r="AF19" i="2"/>
  <c r="AF20" i="2"/>
  <c r="AF21" i="2"/>
  <c r="AF22" i="2"/>
  <c r="AF23" i="2"/>
  <c r="AF24" i="2"/>
  <c r="AF25" i="2"/>
  <c r="AF26" i="2"/>
  <c r="AF27" i="2"/>
  <c r="AF28" i="2"/>
  <c r="AF29" i="2"/>
  <c r="AF30" i="2"/>
  <c r="AF31" i="2"/>
  <c r="AF32" i="2"/>
  <c r="AF33" i="2"/>
  <c r="AF34" i="2"/>
  <c r="AF35" i="2"/>
  <c r="AF36" i="2"/>
  <c r="AF37" i="2"/>
  <c r="AF38" i="2"/>
  <c r="AF39" i="2"/>
  <c r="AF40" i="2"/>
  <c r="AF41" i="2"/>
  <c r="AF42" i="2"/>
  <c r="AF43" i="2"/>
  <c r="AF44" i="2"/>
  <c r="AF45" i="2"/>
  <c r="AF46" i="2"/>
  <c r="AF47" i="2"/>
  <c r="AF48" i="2"/>
  <c r="AF49" i="2"/>
  <c r="AF50" i="2"/>
  <c r="AF51" i="2"/>
  <c r="AF52" i="2"/>
  <c r="AF53" i="2"/>
  <c r="AF54" i="2"/>
  <c r="AF55" i="2"/>
  <c r="AF56" i="2"/>
  <c r="AF57" i="2"/>
  <c r="AF58" i="2"/>
  <c r="AF59" i="2"/>
  <c r="AF60" i="2"/>
  <c r="AF61" i="2"/>
  <c r="AF62" i="2"/>
  <c r="AF63" i="2"/>
  <c r="AF64" i="2"/>
  <c r="AF65" i="2"/>
  <c r="AF66" i="2"/>
  <c r="AF67" i="2"/>
  <c r="AF68" i="2"/>
  <c r="AF69" i="2"/>
  <c r="AF70" i="2"/>
  <c r="AF71" i="2"/>
  <c r="AF72" i="2"/>
  <c r="AF73" i="2"/>
  <c r="AF74" i="2"/>
  <c r="AF75" i="2"/>
  <c r="AF76" i="2"/>
  <c r="AF77" i="2"/>
  <c r="AF78" i="2"/>
  <c r="AF79" i="2"/>
  <c r="AF80" i="2"/>
  <c r="AF81" i="2"/>
  <c r="AF82" i="2"/>
  <c r="AF83" i="2"/>
  <c r="AF84" i="2"/>
  <c r="AF85" i="2"/>
  <c r="AF86" i="2"/>
  <c r="AF87" i="2"/>
  <c r="AF88" i="2"/>
  <c r="AF89" i="2"/>
  <c r="AF90" i="2"/>
  <c r="AF91" i="2"/>
  <c r="AF92" i="2"/>
  <c r="AF93" i="2"/>
  <c r="AF94" i="2"/>
  <c r="AF95" i="2"/>
  <c r="AF96" i="2"/>
  <c r="AF97" i="2"/>
  <c r="AF98" i="2"/>
  <c r="AF99" i="2"/>
  <c r="AF100" i="2"/>
  <c r="AF101" i="2"/>
  <c r="AF102" i="2"/>
  <c r="AF103" i="2"/>
  <c r="AF104" i="2"/>
  <c r="AF105" i="2"/>
  <c r="AF106" i="2"/>
  <c r="AF107" i="2"/>
  <c r="AF108" i="2"/>
  <c r="AF109" i="2"/>
  <c r="AF110" i="2"/>
  <c r="AF111" i="2"/>
  <c r="AF112" i="2"/>
  <c r="AF113" i="2"/>
  <c r="AF114" i="2"/>
  <c r="AF115" i="2"/>
  <c r="AF116" i="2"/>
  <c r="AF117" i="2"/>
  <c r="AF118" i="2"/>
  <c r="AF119" i="2"/>
  <c r="AF120" i="2"/>
  <c r="AF121" i="2"/>
  <c r="AF122" i="2"/>
  <c r="AF123" i="2"/>
  <c r="AF124" i="2"/>
  <c r="AF125" i="2"/>
  <c r="AF126" i="2"/>
  <c r="AF127" i="2"/>
  <c r="AF128" i="2"/>
  <c r="AF129" i="2"/>
  <c r="AF130" i="2"/>
  <c r="AF131" i="2"/>
  <c r="AF132" i="2"/>
  <c r="AF133" i="2"/>
  <c r="AF134" i="2"/>
  <c r="AF135" i="2"/>
  <c r="AF136" i="2"/>
  <c r="AF137" i="2"/>
  <c r="AF138" i="2"/>
  <c r="AF139" i="2"/>
  <c r="AF140" i="2"/>
  <c r="AF141" i="2"/>
  <c r="AF142" i="2"/>
  <c r="AF143" i="2"/>
  <c r="AF144" i="2"/>
  <c r="AF145" i="2"/>
  <c r="AF146" i="2"/>
  <c r="AF147" i="2"/>
  <c r="AF148" i="2"/>
  <c r="AF149" i="2"/>
  <c r="AF150" i="2"/>
  <c r="AF151" i="2"/>
  <c r="AF152" i="2"/>
  <c r="AF153" i="2"/>
  <c r="AF154" i="2"/>
  <c r="AF155" i="2"/>
  <c r="AF156" i="2"/>
  <c r="AF157" i="2"/>
  <c r="AF158" i="2"/>
  <c r="AF159" i="2"/>
  <c r="AF160" i="2"/>
  <c r="AF161" i="2"/>
  <c r="AF162" i="2"/>
  <c r="AF163" i="2"/>
  <c r="AF164" i="2"/>
  <c r="AF165" i="2"/>
  <c r="AF166" i="2"/>
  <c r="AF167" i="2"/>
  <c r="AF168" i="2"/>
  <c r="AF169" i="2"/>
  <c r="AF170" i="2"/>
  <c r="AF171" i="2"/>
  <c r="AF172" i="2"/>
  <c r="AF173" i="2"/>
  <c r="AF174" i="2"/>
  <c r="AF175" i="2"/>
  <c r="AF176" i="2"/>
  <c r="AF177" i="2"/>
  <c r="AF178" i="2"/>
  <c r="AF179" i="2"/>
  <c r="AF180" i="2"/>
  <c r="AF181" i="2"/>
  <c r="AF182" i="2"/>
  <c r="AF183" i="2"/>
  <c r="AF184" i="2"/>
  <c r="AF185" i="2"/>
  <c r="AF186" i="2"/>
  <c r="AF187" i="2"/>
  <c r="AF188" i="2"/>
  <c r="AF189" i="2"/>
  <c r="AF190" i="2"/>
  <c r="AF191" i="2"/>
  <c r="AF192" i="2"/>
  <c r="AF193" i="2"/>
  <c r="AF194" i="2"/>
  <c r="AF195" i="2"/>
  <c r="AF196" i="2"/>
  <c r="AF197" i="2"/>
  <c r="AF198" i="2"/>
  <c r="AF199" i="2"/>
  <c r="AF200" i="2"/>
  <c r="AF201" i="2"/>
  <c r="AF202" i="2"/>
  <c r="AF203" i="2"/>
  <c r="AF204" i="2"/>
  <c r="AF205" i="2"/>
  <c r="AF206" i="2"/>
  <c r="AF207" i="2"/>
  <c r="AF208" i="2"/>
  <c r="AF209" i="2"/>
  <c r="AF210" i="2"/>
  <c r="AF211" i="2"/>
  <c r="AF212" i="2"/>
  <c r="AF213" i="2"/>
  <c r="AF214" i="2"/>
  <c r="AF215" i="2"/>
  <c r="AF216" i="2"/>
  <c r="AF217" i="2"/>
  <c r="AF218" i="2"/>
  <c r="AF219" i="2"/>
  <c r="AF220" i="2"/>
  <c r="AF221" i="2"/>
  <c r="AF222" i="2"/>
  <c r="AF223" i="2"/>
  <c r="AF224" i="2"/>
  <c r="AF225" i="2"/>
  <c r="AF226" i="2"/>
  <c r="AF227" i="2"/>
  <c r="AF228" i="2"/>
  <c r="AF229" i="2"/>
  <c r="AF230" i="2"/>
  <c r="AF231" i="2"/>
  <c r="AF232" i="2"/>
  <c r="AF233" i="2"/>
  <c r="AF234" i="2"/>
  <c r="AF235" i="2"/>
  <c r="AF236" i="2"/>
  <c r="AF237" i="2"/>
  <c r="AF238" i="2"/>
  <c r="AF239" i="2"/>
  <c r="AF240" i="2"/>
  <c r="AF241" i="2"/>
  <c r="AF242" i="2"/>
  <c r="AF243" i="2"/>
  <c r="AF244" i="2"/>
  <c r="AF245" i="2"/>
  <c r="AF246" i="2"/>
  <c r="AF247" i="2"/>
  <c r="AF248" i="2"/>
  <c r="AF249" i="2"/>
  <c r="AF250" i="2"/>
  <c r="AF251" i="2"/>
  <c r="AF252" i="2"/>
  <c r="AF253" i="2"/>
  <c r="AF254" i="2"/>
  <c r="AF255" i="2"/>
  <c r="AF256" i="2"/>
  <c r="AF257" i="2"/>
  <c r="AF258" i="2"/>
  <c r="AF259" i="2"/>
  <c r="AF260" i="2"/>
  <c r="AF261" i="2"/>
  <c r="AF262" i="2"/>
  <c r="AF263" i="2"/>
  <c r="AF264" i="2"/>
  <c r="AF265" i="2"/>
  <c r="AF266" i="2"/>
  <c r="AF267" i="2"/>
  <c r="AF268" i="2"/>
  <c r="AF269" i="2"/>
  <c r="AF270" i="2"/>
  <c r="AF13" i="2"/>
  <c r="AG18" i="2"/>
  <c r="U14" i="3" l="1"/>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104" i="3"/>
  <c r="U105" i="3"/>
  <c r="U106" i="3"/>
  <c r="U107" i="3"/>
  <c r="U108" i="3"/>
  <c r="U109" i="3"/>
  <c r="U110" i="3"/>
  <c r="U111" i="3"/>
  <c r="U112" i="3"/>
  <c r="U113" i="3"/>
  <c r="U114" i="3"/>
  <c r="U115" i="3"/>
  <c r="U116" i="3"/>
  <c r="U117" i="3"/>
  <c r="U118" i="3"/>
  <c r="U119" i="3"/>
  <c r="U120" i="3"/>
  <c r="U121" i="3"/>
  <c r="U122" i="3"/>
  <c r="U123" i="3"/>
  <c r="U124" i="3"/>
  <c r="U125" i="3"/>
  <c r="U126" i="3"/>
  <c r="U127" i="3"/>
  <c r="U128" i="3"/>
  <c r="U129" i="3"/>
  <c r="U130" i="3"/>
  <c r="U131" i="3"/>
  <c r="U132" i="3"/>
  <c r="U133" i="3"/>
  <c r="U134" i="3"/>
  <c r="U135" i="3"/>
  <c r="U136" i="3"/>
  <c r="U137" i="3"/>
  <c r="U138" i="3"/>
  <c r="U139" i="3"/>
  <c r="U140" i="3"/>
  <c r="U141" i="3"/>
  <c r="U142" i="3"/>
  <c r="U143" i="3"/>
  <c r="U144" i="3"/>
  <c r="U145" i="3"/>
  <c r="U146" i="3"/>
  <c r="U147" i="3"/>
  <c r="U148" i="3"/>
  <c r="U149" i="3"/>
  <c r="U150" i="3"/>
  <c r="U151" i="3"/>
  <c r="U152" i="3"/>
  <c r="U153" i="3"/>
  <c r="U154" i="3"/>
  <c r="U155" i="3"/>
  <c r="U156" i="3"/>
  <c r="U157" i="3"/>
  <c r="U158" i="3"/>
  <c r="U159" i="3"/>
  <c r="U160" i="3"/>
  <c r="U161" i="3"/>
  <c r="U162" i="3"/>
  <c r="U163" i="3"/>
  <c r="U164" i="3"/>
  <c r="U165" i="3"/>
  <c r="U166" i="3"/>
  <c r="U167" i="3"/>
  <c r="U168" i="3"/>
  <c r="U169" i="3"/>
  <c r="U170" i="3"/>
  <c r="U171" i="3"/>
  <c r="U172" i="3"/>
  <c r="U173" i="3"/>
  <c r="U174" i="3"/>
  <c r="U175" i="3"/>
  <c r="U176" i="3"/>
  <c r="U177" i="3"/>
  <c r="U178" i="3"/>
  <c r="U179" i="3"/>
  <c r="U180" i="3"/>
  <c r="U181" i="3"/>
  <c r="U182" i="3"/>
  <c r="U183" i="3"/>
  <c r="U184" i="3"/>
  <c r="U185" i="3"/>
  <c r="U186" i="3"/>
  <c r="U187" i="3"/>
  <c r="U188" i="3"/>
  <c r="U189" i="3"/>
  <c r="U190" i="3"/>
  <c r="U191" i="3"/>
  <c r="U192" i="3"/>
  <c r="U193" i="3"/>
  <c r="U194" i="3"/>
  <c r="U195" i="3"/>
  <c r="U196" i="3"/>
  <c r="U197" i="3"/>
  <c r="U198" i="3"/>
  <c r="U199" i="3"/>
  <c r="U200" i="3"/>
  <c r="U201" i="3"/>
  <c r="U202" i="3"/>
  <c r="U203" i="3"/>
  <c r="U204" i="3"/>
  <c r="U205" i="3"/>
  <c r="U206" i="3"/>
  <c r="U207" i="3"/>
  <c r="U208" i="3"/>
  <c r="U209" i="3"/>
  <c r="U210" i="3"/>
  <c r="U211" i="3"/>
  <c r="U212" i="3"/>
  <c r="U213" i="3"/>
  <c r="U214" i="3"/>
  <c r="U215" i="3"/>
  <c r="U216" i="3"/>
  <c r="U217" i="3"/>
  <c r="U218" i="3"/>
  <c r="U219" i="3"/>
  <c r="U220" i="3"/>
  <c r="U221" i="3"/>
  <c r="U222" i="3"/>
  <c r="U223" i="3"/>
  <c r="U224" i="3"/>
  <c r="U225" i="3"/>
  <c r="U226" i="3"/>
  <c r="U227" i="3"/>
  <c r="U228" i="3"/>
  <c r="U229" i="3"/>
  <c r="U230" i="3"/>
  <c r="U231" i="3"/>
  <c r="U232" i="3"/>
  <c r="U233" i="3"/>
  <c r="U234" i="3"/>
  <c r="U235" i="3"/>
  <c r="U236" i="3"/>
  <c r="U237" i="3"/>
  <c r="U238" i="3"/>
  <c r="U239" i="3"/>
  <c r="U240" i="3"/>
  <c r="U241" i="3"/>
  <c r="U242" i="3"/>
  <c r="U243" i="3"/>
  <c r="U244" i="3"/>
  <c r="U245" i="3"/>
  <c r="U246" i="3"/>
  <c r="U247" i="3"/>
  <c r="U248" i="3"/>
  <c r="U249" i="3"/>
  <c r="U250" i="3"/>
  <c r="U251" i="3"/>
  <c r="U252" i="3"/>
  <c r="U253" i="3"/>
  <c r="U254" i="3"/>
  <c r="U255" i="3"/>
  <c r="U256" i="3"/>
  <c r="U257" i="3"/>
  <c r="U258" i="3"/>
  <c r="U259"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 r="T90" i="3"/>
  <c r="T91" i="3"/>
  <c r="T92" i="3"/>
  <c r="T93" i="3"/>
  <c r="T94" i="3"/>
  <c r="T95" i="3"/>
  <c r="T96" i="3"/>
  <c r="T97" i="3"/>
  <c r="T98" i="3"/>
  <c r="T99" i="3"/>
  <c r="T100" i="3"/>
  <c r="T101" i="3"/>
  <c r="T102" i="3"/>
  <c r="T103" i="3"/>
  <c r="T104" i="3"/>
  <c r="T105" i="3"/>
  <c r="T106" i="3"/>
  <c r="T107" i="3"/>
  <c r="T108" i="3"/>
  <c r="T109" i="3"/>
  <c r="T110" i="3"/>
  <c r="T111" i="3"/>
  <c r="T112" i="3"/>
  <c r="T113" i="3"/>
  <c r="T114" i="3"/>
  <c r="T115" i="3"/>
  <c r="T116" i="3"/>
  <c r="T117" i="3"/>
  <c r="T118" i="3"/>
  <c r="T119" i="3"/>
  <c r="T120" i="3"/>
  <c r="T121" i="3"/>
  <c r="T122" i="3"/>
  <c r="T123" i="3"/>
  <c r="T124" i="3"/>
  <c r="T125" i="3"/>
  <c r="T126" i="3"/>
  <c r="T127" i="3"/>
  <c r="T128" i="3"/>
  <c r="T129" i="3"/>
  <c r="T130" i="3"/>
  <c r="T131" i="3"/>
  <c r="T132" i="3"/>
  <c r="T133" i="3"/>
  <c r="T134" i="3"/>
  <c r="T135" i="3"/>
  <c r="T136" i="3"/>
  <c r="T137" i="3"/>
  <c r="T138" i="3"/>
  <c r="T139" i="3"/>
  <c r="T140" i="3"/>
  <c r="T141" i="3"/>
  <c r="T142" i="3"/>
  <c r="T143" i="3"/>
  <c r="T144" i="3"/>
  <c r="T145" i="3"/>
  <c r="T146" i="3"/>
  <c r="T147" i="3"/>
  <c r="T148" i="3"/>
  <c r="T149" i="3"/>
  <c r="T150" i="3"/>
  <c r="T151" i="3"/>
  <c r="T152" i="3"/>
  <c r="T153" i="3"/>
  <c r="T154" i="3"/>
  <c r="T155" i="3"/>
  <c r="T156" i="3"/>
  <c r="T157" i="3"/>
  <c r="T158" i="3"/>
  <c r="T159" i="3"/>
  <c r="T160" i="3"/>
  <c r="T161" i="3"/>
  <c r="T162" i="3"/>
  <c r="T163" i="3"/>
  <c r="T164" i="3"/>
  <c r="T165" i="3"/>
  <c r="T166" i="3"/>
  <c r="T167" i="3"/>
  <c r="T168" i="3"/>
  <c r="T169" i="3"/>
  <c r="T170" i="3"/>
  <c r="T171" i="3"/>
  <c r="T172" i="3"/>
  <c r="T173" i="3"/>
  <c r="T174" i="3"/>
  <c r="T175" i="3"/>
  <c r="T176" i="3"/>
  <c r="T177" i="3"/>
  <c r="T178" i="3"/>
  <c r="T179" i="3"/>
  <c r="T180" i="3"/>
  <c r="T181" i="3"/>
  <c r="T182" i="3"/>
  <c r="T183" i="3"/>
  <c r="T184" i="3"/>
  <c r="T185" i="3"/>
  <c r="T186" i="3"/>
  <c r="T187" i="3"/>
  <c r="T188" i="3"/>
  <c r="T189" i="3"/>
  <c r="T190" i="3"/>
  <c r="T191" i="3"/>
  <c r="T192" i="3"/>
  <c r="T193" i="3"/>
  <c r="T194" i="3"/>
  <c r="T195" i="3"/>
  <c r="T196" i="3"/>
  <c r="T197" i="3"/>
  <c r="T198" i="3"/>
  <c r="T199" i="3"/>
  <c r="T200" i="3"/>
  <c r="T201" i="3"/>
  <c r="T202" i="3"/>
  <c r="T203" i="3"/>
  <c r="T204" i="3"/>
  <c r="T205" i="3"/>
  <c r="T206" i="3"/>
  <c r="T207" i="3"/>
  <c r="T208" i="3"/>
  <c r="T209" i="3"/>
  <c r="T210" i="3"/>
  <c r="T211" i="3"/>
  <c r="T212" i="3"/>
  <c r="T213" i="3"/>
  <c r="T214" i="3"/>
  <c r="T215" i="3"/>
  <c r="T216" i="3"/>
  <c r="T217" i="3"/>
  <c r="T218" i="3"/>
  <c r="T219" i="3"/>
  <c r="T220" i="3"/>
  <c r="T221" i="3"/>
  <c r="T222" i="3"/>
  <c r="T223" i="3"/>
  <c r="T224" i="3"/>
  <c r="T225" i="3"/>
  <c r="T226" i="3"/>
  <c r="T227" i="3"/>
  <c r="T228" i="3"/>
  <c r="T229" i="3"/>
  <c r="T230" i="3"/>
  <c r="T231" i="3"/>
  <c r="T232" i="3"/>
  <c r="T233" i="3"/>
  <c r="T234" i="3"/>
  <c r="T235" i="3"/>
  <c r="T236" i="3"/>
  <c r="T237" i="3"/>
  <c r="T238" i="3"/>
  <c r="T239" i="3"/>
  <c r="T240" i="3"/>
  <c r="T241" i="3"/>
  <c r="T242" i="3"/>
  <c r="T243" i="3"/>
  <c r="T244" i="3"/>
  <c r="T245" i="3"/>
  <c r="T246" i="3"/>
  <c r="T247" i="3"/>
  <c r="T248" i="3"/>
  <c r="T249" i="3"/>
  <c r="T250" i="3"/>
  <c r="T251" i="3"/>
  <c r="T252" i="3"/>
  <c r="T253" i="3"/>
  <c r="T254" i="3"/>
  <c r="T255" i="3"/>
  <c r="T256" i="3"/>
  <c r="T257" i="3"/>
  <c r="T258" i="3"/>
  <c r="T259" i="3"/>
  <c r="AC253" i="2"/>
  <c r="AC237" i="2"/>
  <c r="AC238" i="2"/>
  <c r="AC236" i="2"/>
  <c r="AC231" i="2"/>
  <c r="AC232" i="2"/>
  <c r="AC230" i="2"/>
  <c r="AC207" i="2"/>
  <c r="AC208" i="2"/>
  <c r="AC209" i="2"/>
  <c r="AC210" i="2"/>
  <c r="AC211" i="2"/>
  <c r="AC212" i="2"/>
  <c r="AC213" i="2"/>
  <c r="AC214" i="2"/>
  <c r="AC215" i="2"/>
  <c r="AC216" i="2"/>
  <c r="AC217" i="2"/>
  <c r="AC206" i="2"/>
  <c r="AC203" i="2"/>
  <c r="AC204" i="2"/>
  <c r="AC201" i="2"/>
  <c r="AC202" i="2"/>
  <c r="AC200" i="2"/>
  <c r="AC197" i="2"/>
  <c r="AC194" i="2"/>
  <c r="AC163"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245" i="2"/>
  <c r="AH246" i="2"/>
  <c r="AH247" i="2"/>
  <c r="AH248" i="2"/>
  <c r="AH249" i="2"/>
  <c r="AH250" i="2"/>
  <c r="AH251" i="2"/>
  <c r="AH252" i="2"/>
  <c r="AH253" i="2"/>
  <c r="AH254" i="2"/>
  <c r="AH255" i="2"/>
  <c r="AH256" i="2"/>
  <c r="AH257" i="2"/>
  <c r="AH258" i="2"/>
  <c r="AH259" i="2"/>
  <c r="AH260" i="2"/>
  <c r="AH261" i="2"/>
  <c r="AH262" i="2"/>
  <c r="AH263" i="2"/>
  <c r="AH264" i="2"/>
  <c r="AH265" i="2"/>
  <c r="AH266" i="2"/>
  <c r="AH267" i="2"/>
  <c r="AH268" i="2"/>
  <c r="AH269" i="2"/>
  <c r="AH270" i="2"/>
  <c r="AI196" i="2"/>
  <c r="AI197" i="2"/>
  <c r="AI198" i="2"/>
  <c r="AI199" i="2"/>
  <c r="AI200" i="2"/>
  <c r="AI201" i="2"/>
  <c r="AI202" i="2"/>
  <c r="AI203" i="2"/>
  <c r="AI204" i="2"/>
  <c r="AI205" i="2"/>
  <c r="AI206" i="2"/>
  <c r="AI207" i="2"/>
  <c r="AI208" i="2"/>
  <c r="AI209" i="2"/>
  <c r="AI210" i="2"/>
  <c r="AI211" i="2"/>
  <c r="AI212" i="2"/>
  <c r="AI213" i="2"/>
  <c r="AI214" i="2"/>
  <c r="AI215" i="2"/>
  <c r="AI216" i="2"/>
  <c r="AI217" i="2"/>
  <c r="AI218" i="2"/>
  <c r="AI219" i="2"/>
  <c r="AI220" i="2"/>
  <c r="AI221" i="2"/>
  <c r="AI222" i="2"/>
  <c r="AI223" i="2"/>
  <c r="AI224" i="2"/>
  <c r="AI225" i="2"/>
  <c r="AI226" i="2"/>
  <c r="AI227" i="2"/>
  <c r="AI228" i="2"/>
  <c r="AI229" i="2"/>
  <c r="AI230" i="2"/>
  <c r="AI231" i="2"/>
  <c r="AI232" i="2"/>
  <c r="AI233" i="2"/>
  <c r="AI234" i="2"/>
  <c r="AI235" i="2"/>
  <c r="AI236" i="2"/>
  <c r="AI237" i="2"/>
  <c r="AI238" i="2"/>
  <c r="AI239" i="2"/>
  <c r="AI240" i="2"/>
  <c r="AI241" i="2"/>
  <c r="AI242" i="2"/>
  <c r="AI243" i="2"/>
  <c r="AI244" i="2"/>
  <c r="AI245" i="2"/>
  <c r="AI246" i="2"/>
  <c r="AI247" i="2"/>
  <c r="AI248" i="2"/>
  <c r="AI249" i="2"/>
  <c r="AI250" i="2"/>
  <c r="AI251" i="2"/>
  <c r="AI252" i="2"/>
  <c r="AI253" i="2"/>
  <c r="AI254" i="2"/>
  <c r="AI255" i="2"/>
  <c r="AI256" i="2"/>
  <c r="AI257" i="2"/>
  <c r="AI258" i="2"/>
  <c r="AI259" i="2"/>
  <c r="AI260" i="2"/>
  <c r="AI261" i="2"/>
  <c r="AI262" i="2"/>
  <c r="AI263" i="2"/>
  <c r="AI264" i="2"/>
  <c r="AI265"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I166" i="2"/>
  <c r="AI167" i="2"/>
  <c r="AI168" i="2"/>
  <c r="AI169" i="2"/>
  <c r="AI170" i="2"/>
  <c r="AI171" i="2"/>
  <c r="AI172" i="2"/>
  <c r="AI173" i="2"/>
  <c r="AI174" i="2"/>
  <c r="AI175" i="2"/>
  <c r="AI176" i="2"/>
  <c r="AI177" i="2"/>
  <c r="AI178" i="2"/>
  <c r="AI179" i="2"/>
  <c r="AI180" i="2"/>
  <c r="AI181" i="2"/>
  <c r="AI182" i="2"/>
  <c r="AI183" i="2"/>
  <c r="AI184" i="2"/>
  <c r="AI185" i="2"/>
  <c r="AI186" i="2"/>
  <c r="AI187" i="2"/>
  <c r="AI188" i="2"/>
  <c r="AI189" i="2"/>
  <c r="AI190" i="2"/>
  <c r="AI191" i="2"/>
  <c r="AI192" i="2"/>
  <c r="AI193" i="2"/>
  <c r="AI194" i="2"/>
  <c r="AI195"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C140" i="2"/>
  <c r="AC126" i="2"/>
  <c r="AC121" i="2"/>
  <c r="AC107" i="2"/>
  <c r="AC94" i="2"/>
  <c r="AC74" i="2"/>
  <c r="AC73" i="2"/>
  <c r="AC71" i="2"/>
  <c r="AC56" i="2"/>
  <c r="AC54" i="2"/>
  <c r="AC53" i="2"/>
  <c r="P125" i="1" l="1"/>
  <c r="AB16" i="5" l="1"/>
  <c r="AB19" i="5"/>
  <c r="AB22" i="5"/>
  <c r="AA16" i="5"/>
  <c r="AA19" i="5"/>
  <c r="AA22" i="5"/>
  <c r="T13" i="3"/>
  <c r="Q16" i="3"/>
  <c r="Q43" i="3"/>
  <c r="Q80" i="3"/>
  <c r="Q101" i="3"/>
  <c r="Q118" i="3"/>
  <c r="Q157" i="3"/>
  <c r="Q169" i="3"/>
  <c r="Q177" i="3"/>
  <c r="Q204" i="3"/>
  <c r="Q258" i="3"/>
  <c r="Q259" i="3"/>
  <c r="AC35" i="2"/>
  <c r="AC36" i="2"/>
  <c r="AC89" i="2"/>
  <c r="AC90" i="2"/>
  <c r="AC265" i="2"/>
  <c r="P128" i="1"/>
  <c r="P129" i="1"/>
  <c r="P130" i="1"/>
  <c r="P131" i="1"/>
  <c r="P132" i="1"/>
  <c r="P133" i="1"/>
  <c r="P127" i="1"/>
  <c r="P17" i="1"/>
  <c r="P15" i="1"/>
  <c r="U9" i="8"/>
  <c r="R9" i="8"/>
  <c r="Z9" i="8" s="1"/>
  <c r="Y9" i="8"/>
  <c r="X9" i="8"/>
  <c r="W9" i="8"/>
  <c r="L9" i="8"/>
  <c r="M9" i="8"/>
  <c r="R13" i="5"/>
  <c r="U13" i="5" s="1"/>
  <c r="R14" i="5"/>
  <c r="AB14" i="5" s="1"/>
  <c r="R15" i="5"/>
  <c r="AA15" i="5" s="1"/>
  <c r="R17" i="5"/>
  <c r="AA17" i="5" s="1"/>
  <c r="R18" i="5"/>
  <c r="U18" i="5" s="1"/>
  <c r="R20" i="5"/>
  <c r="AA20" i="5" s="1"/>
  <c r="R21" i="5"/>
  <c r="U21" i="5" s="1"/>
  <c r="R23" i="5"/>
  <c r="AB23" i="5" s="1"/>
  <c r="R24" i="5"/>
  <c r="U24" i="5" s="1"/>
  <c r="R25" i="5"/>
  <c r="U25" i="5" s="1"/>
  <c r="R12" i="5"/>
  <c r="AA12" i="5" s="1"/>
  <c r="Z13" i="5"/>
  <c r="Z14" i="5"/>
  <c r="Z15" i="5"/>
  <c r="Z16" i="5"/>
  <c r="Z17" i="5"/>
  <c r="Z18" i="5"/>
  <c r="Z19" i="5"/>
  <c r="Z20" i="5"/>
  <c r="Z21" i="5"/>
  <c r="Z22" i="5"/>
  <c r="Z23" i="5"/>
  <c r="Z24" i="5"/>
  <c r="Z25" i="5"/>
  <c r="Y13" i="5"/>
  <c r="Y14" i="5"/>
  <c r="Y15" i="5"/>
  <c r="Y16" i="5"/>
  <c r="Y17" i="5"/>
  <c r="Y18" i="5"/>
  <c r="Y19" i="5"/>
  <c r="Y20" i="5"/>
  <c r="Y21" i="5"/>
  <c r="Y22" i="5"/>
  <c r="Y23" i="5"/>
  <c r="Y24" i="5"/>
  <c r="Y25" i="5"/>
  <c r="Z12" i="5"/>
  <c r="Y12" i="5"/>
  <c r="W16" i="3"/>
  <c r="W19" i="3"/>
  <c r="W20" i="3"/>
  <c r="W23" i="3"/>
  <c r="W27" i="3"/>
  <c r="W34" i="3"/>
  <c r="W42" i="3"/>
  <c r="W43" i="3"/>
  <c r="W48" i="3"/>
  <c r="W54" i="3"/>
  <c r="W59" i="3"/>
  <c r="W61" i="3"/>
  <c r="W65" i="3"/>
  <c r="W69" i="3"/>
  <c r="W73" i="3"/>
  <c r="W84" i="3"/>
  <c r="W88" i="3"/>
  <c r="W92" i="3"/>
  <c r="W94" i="3"/>
  <c r="W99" i="3"/>
  <c r="W106" i="3"/>
  <c r="W120" i="3"/>
  <c r="W125" i="3"/>
  <c r="W126" i="3"/>
  <c r="W140" i="3"/>
  <c r="W144" i="3"/>
  <c r="W149" i="3"/>
  <c r="W150" i="3"/>
  <c r="W156" i="3"/>
  <c r="W163" i="3"/>
  <c r="W167" i="3"/>
  <c r="W169" i="3"/>
  <c r="W176" i="3"/>
  <c r="W177" i="3"/>
  <c r="W179" i="3"/>
  <c r="W183" i="3"/>
  <c r="W190" i="3"/>
  <c r="W194" i="3"/>
  <c r="W198" i="3"/>
  <c r="W201" i="3"/>
  <c r="W202" i="3"/>
  <c r="W203" i="3"/>
  <c r="W204" i="3"/>
  <c r="W205" i="3"/>
  <c r="W206" i="3"/>
  <c r="W207" i="3"/>
  <c r="W211" i="3"/>
  <c r="W212" i="3"/>
  <c r="W215" i="3"/>
  <c r="W219" i="3"/>
  <c r="W223" i="3"/>
  <c r="W224" i="3"/>
  <c r="W228" i="3"/>
  <c r="W232" i="3"/>
  <c r="W233" i="3"/>
  <c r="W237" i="3"/>
  <c r="W239" i="3"/>
  <c r="W240" i="3"/>
  <c r="W241" i="3"/>
  <c r="W243" i="3"/>
  <c r="W244" i="3"/>
  <c r="W247" i="3"/>
  <c r="W250" i="3"/>
  <c r="W253" i="3"/>
  <c r="W255" i="3"/>
  <c r="W257" i="3"/>
  <c r="W258" i="3"/>
  <c r="W259" i="3"/>
  <c r="V16" i="3"/>
  <c r="V17" i="3"/>
  <c r="V19" i="3"/>
  <c r="V21" i="3"/>
  <c r="V23" i="3"/>
  <c r="V25" i="3"/>
  <c r="V27" i="3"/>
  <c r="V33" i="3"/>
  <c r="V34" i="3"/>
  <c r="V37" i="3"/>
  <c r="V41" i="3"/>
  <c r="V42" i="3"/>
  <c r="V43" i="3"/>
  <c r="V45" i="3"/>
  <c r="V48" i="3"/>
  <c r="V49" i="3"/>
  <c r="V54" i="3"/>
  <c r="V57" i="3"/>
  <c r="V59" i="3"/>
  <c r="V61" i="3"/>
  <c r="V65" i="3"/>
  <c r="V69" i="3"/>
  <c r="V73" i="3"/>
  <c r="V81" i="3"/>
  <c r="V84" i="3"/>
  <c r="V85" i="3"/>
  <c r="V88" i="3"/>
  <c r="V92" i="3"/>
  <c r="V93" i="3"/>
  <c r="V94" i="3"/>
  <c r="V99" i="3"/>
  <c r="V101" i="3"/>
  <c r="V105" i="3"/>
  <c r="V106" i="3"/>
  <c r="V113" i="3"/>
  <c r="V117" i="3"/>
  <c r="V120" i="3"/>
  <c r="V121" i="3"/>
  <c r="V125" i="3"/>
  <c r="V126" i="3"/>
  <c r="V129" i="3"/>
  <c r="V140" i="3"/>
  <c r="V141" i="3"/>
  <c r="V144" i="3"/>
  <c r="V149" i="3"/>
  <c r="V150" i="3"/>
  <c r="V157" i="3"/>
  <c r="V161" i="3"/>
  <c r="V163" i="3"/>
  <c r="V167" i="3"/>
  <c r="V169" i="3"/>
  <c r="V173" i="3"/>
  <c r="V177" i="3"/>
  <c r="V179" i="3"/>
  <c r="V183" i="3"/>
  <c r="V190" i="3"/>
  <c r="V193" i="3"/>
  <c r="V194" i="3"/>
  <c r="V197" i="3"/>
  <c r="V198" i="3"/>
  <c r="V201" i="3"/>
  <c r="V202" i="3"/>
  <c r="V203" i="3"/>
  <c r="V204" i="3"/>
  <c r="V205" i="3"/>
  <c r="V206" i="3"/>
  <c r="V209" i="3"/>
  <c r="V212" i="3"/>
  <c r="V213" i="3"/>
  <c r="V215" i="3"/>
  <c r="V219" i="3"/>
  <c r="V221" i="3"/>
  <c r="V223" i="3"/>
  <c r="V224" i="3"/>
  <c r="V228" i="3"/>
  <c r="V229" i="3"/>
  <c r="V232" i="3"/>
  <c r="V233" i="3"/>
  <c r="V237" i="3"/>
  <c r="V240" i="3"/>
  <c r="V241" i="3"/>
  <c r="V244" i="3"/>
  <c r="V247" i="3"/>
  <c r="V250" i="3"/>
  <c r="V253" i="3"/>
  <c r="V257" i="3"/>
  <c r="V258" i="3"/>
  <c r="V259" i="3"/>
  <c r="V13" i="3"/>
  <c r="U13" i="3"/>
  <c r="L125" i="2"/>
  <c r="M125" i="2" s="1"/>
  <c r="AI124" i="2"/>
  <c r="AI125" i="2"/>
  <c r="AH124" i="2"/>
  <c r="AH125" i="2"/>
  <c r="L199" i="2"/>
  <c r="M199" i="2" s="1"/>
  <c r="AC199" i="2" s="1"/>
  <c r="AK94" i="2"/>
  <c r="AJ94" i="2"/>
  <c r="AI94" i="2"/>
  <c r="AH94" i="2"/>
  <c r="AL53" i="2"/>
  <c r="AL48" i="2"/>
  <c r="AL47" i="2"/>
  <c r="AL46" i="2"/>
  <c r="AL44" i="2"/>
  <c r="AL43" i="2"/>
  <c r="AL42" i="2"/>
  <c r="AL41" i="2"/>
  <c r="M52" i="2"/>
  <c r="AC52" i="2" s="1"/>
  <c r="M51" i="2"/>
  <c r="AC51" i="2" s="1"/>
  <c r="AI50" i="2"/>
  <c r="AH50" i="2"/>
  <c r="L39" i="2"/>
  <c r="M39" i="2" s="1"/>
  <c r="L38" i="2"/>
  <c r="M38" i="2" s="1"/>
  <c r="AJ38" i="2" s="1"/>
  <c r="AH38" i="2"/>
  <c r="L25" i="2"/>
  <c r="M25" i="2" s="1"/>
  <c r="AJ25" i="2" s="1"/>
  <c r="L26" i="2"/>
  <c r="M26" i="2" s="1"/>
  <c r="AK26" i="2" s="1"/>
  <c r="L27" i="2"/>
  <c r="M27" i="2" s="1"/>
  <c r="AJ27" i="2" s="1"/>
  <c r="L28" i="2"/>
  <c r="M28" i="2" s="1"/>
  <c r="AK29" i="2"/>
  <c r="L30" i="2"/>
  <c r="M30" i="2" s="1"/>
  <c r="L31" i="2"/>
  <c r="M31" i="2" s="1"/>
  <c r="L32" i="2"/>
  <c r="M32" i="2" s="1"/>
  <c r="AK32" i="2" s="1"/>
  <c r="L33" i="2"/>
  <c r="M33" i="2" s="1"/>
  <c r="AJ33" i="2" s="1"/>
  <c r="AK34" i="2"/>
  <c r="AK35" i="2"/>
  <c r="AK36" i="2"/>
  <c r="AK37" i="2"/>
  <c r="L44" i="2"/>
  <c r="L43" i="2" s="1"/>
  <c r="M43" i="2" s="1"/>
  <c r="M42" i="2"/>
  <c r="AC42" i="2" s="1"/>
  <c r="AG42" i="2" s="1"/>
  <c r="L45" i="2"/>
  <c r="M45" i="2" s="1"/>
  <c r="AJ45" i="2" s="1"/>
  <c r="L46" i="2"/>
  <c r="M46" i="2" s="1"/>
  <c r="M47" i="2"/>
  <c r="AC47" i="2" s="1"/>
  <c r="AG47" i="2" s="1"/>
  <c r="M48" i="2"/>
  <c r="AK48" i="2" s="1"/>
  <c r="M53" i="2"/>
  <c r="AK53" i="2" s="1"/>
  <c r="M49" i="2"/>
  <c r="AC49" i="2" s="1"/>
  <c r="AK54" i="2"/>
  <c r="AK55" i="2"/>
  <c r="L56" i="2"/>
  <c r="M56" i="2" s="1"/>
  <c r="AJ56" i="2" s="1"/>
  <c r="AK57" i="2"/>
  <c r="L58" i="2"/>
  <c r="M58" i="2" s="1"/>
  <c r="L59" i="2"/>
  <c r="M59" i="2" s="1"/>
  <c r="AK59" i="2" s="1"/>
  <c r="AK60" i="2"/>
  <c r="L61" i="2"/>
  <c r="M61" i="2" s="1"/>
  <c r="AK61" i="2" s="1"/>
  <c r="L62" i="2"/>
  <c r="M62" i="2" s="1"/>
  <c r="AJ62" i="2" s="1"/>
  <c r="L63" i="2"/>
  <c r="M63" i="2" s="1"/>
  <c r="L64" i="2"/>
  <c r="M64" i="2" s="1"/>
  <c r="AJ64" i="2" s="1"/>
  <c r="AK65" i="2"/>
  <c r="L66" i="2"/>
  <c r="M66" i="2" s="1"/>
  <c r="AJ66" i="2" s="1"/>
  <c r="AK67" i="2"/>
  <c r="L68" i="2"/>
  <c r="M68" i="2" s="1"/>
  <c r="AJ68" i="2" s="1"/>
  <c r="L69" i="2"/>
  <c r="M69" i="2" s="1"/>
  <c r="L70" i="2"/>
  <c r="M70" i="2" s="1"/>
  <c r="L72" i="2"/>
  <c r="M72" i="2"/>
  <c r="AK72" i="2" s="1"/>
  <c r="AK75" i="2"/>
  <c r="M76" i="2"/>
  <c r="AC76" i="2" s="1"/>
  <c r="AG76" i="2" s="1"/>
  <c r="AK77" i="2"/>
  <c r="L78" i="2"/>
  <c r="M78" i="2" s="1"/>
  <c r="AJ78" i="2" s="1"/>
  <c r="M79" i="2"/>
  <c r="AC79" i="2" s="1"/>
  <c r="AG79" i="2" s="1"/>
  <c r="L80" i="2"/>
  <c r="M80" i="2" s="1"/>
  <c r="AK81" i="2"/>
  <c r="M82" i="2"/>
  <c r="AC82" i="2" s="1"/>
  <c r="L83" i="2"/>
  <c r="M83" i="2" s="1"/>
  <c r="AC83" i="2" s="1"/>
  <c r="M84" i="2"/>
  <c r="AK84" i="2" s="1"/>
  <c r="AK85" i="2"/>
  <c r="L86" i="2"/>
  <c r="M86" i="2" s="1"/>
  <c r="AK86" i="2" s="1"/>
  <c r="L87" i="2"/>
  <c r="M87" i="2" s="1"/>
  <c r="AJ87" i="2" s="1"/>
  <c r="AK88" i="2"/>
  <c r="AK89" i="2"/>
  <c r="AK90" i="2"/>
  <c r="L91" i="2"/>
  <c r="M91" i="2" s="1"/>
  <c r="AJ91" i="2" s="1"/>
  <c r="L92" i="2"/>
  <c r="M92" i="2" s="1"/>
  <c r="L93" i="2"/>
  <c r="M93" i="2" s="1"/>
  <c r="AJ93" i="2" s="1"/>
  <c r="AK95" i="2"/>
  <c r="L96" i="2"/>
  <c r="M96" i="2" s="1"/>
  <c r="L97" i="2"/>
  <c r="M97" i="2" s="1"/>
  <c r="AK97" i="2" s="1"/>
  <c r="AK98" i="2"/>
  <c r="AK99" i="2"/>
  <c r="L100" i="2"/>
  <c r="M100" i="2" s="1"/>
  <c r="AJ100" i="2" s="1"/>
  <c r="AK101" i="2"/>
  <c r="L102" i="2"/>
  <c r="M102" i="2" s="1"/>
  <c r="AJ102" i="2" s="1"/>
  <c r="L103" i="2"/>
  <c r="M103" i="2" s="1"/>
  <c r="AC103" i="2" s="1"/>
  <c r="L104" i="2"/>
  <c r="M104" i="2" s="1"/>
  <c r="AJ104" i="2" s="1"/>
  <c r="L105" i="2"/>
  <c r="M105" i="2" s="1"/>
  <c r="L106" i="2"/>
  <c r="M106" i="2" s="1"/>
  <c r="AJ106" i="2" s="1"/>
  <c r="AK108" i="2"/>
  <c r="L109" i="2"/>
  <c r="M109" i="2" s="1"/>
  <c r="AJ109" i="2" s="1"/>
  <c r="L110" i="2"/>
  <c r="M110" i="2" s="1"/>
  <c r="AK110" i="2" s="1"/>
  <c r="L111" i="2"/>
  <c r="M111" i="2" s="1"/>
  <c r="AK112" i="2"/>
  <c r="L113" i="2"/>
  <c r="M113" i="2" s="1"/>
  <c r="L114" i="2"/>
  <c r="M114" i="2" s="1"/>
  <c r="AK114" i="2" s="1"/>
  <c r="L115" i="2"/>
  <c r="M115" i="2" s="1"/>
  <c r="AJ115" i="2" s="1"/>
  <c r="L116" i="2"/>
  <c r="M116" i="2" s="1"/>
  <c r="AJ116" i="2" s="1"/>
  <c r="AK117" i="2"/>
  <c r="L118" i="2"/>
  <c r="M118" i="2" s="1"/>
  <c r="AJ118" i="2" s="1"/>
  <c r="L119" i="2"/>
  <c r="M119" i="2" s="1"/>
  <c r="AC119" i="2" s="1"/>
  <c r="L120" i="2"/>
  <c r="M120" i="2" s="1"/>
  <c r="AK122" i="2"/>
  <c r="L123" i="2"/>
  <c r="M123" i="2" s="1"/>
  <c r="AK127" i="2"/>
  <c r="L128" i="2"/>
  <c r="M128" i="2" s="1"/>
  <c r="AJ128" i="2" s="1"/>
  <c r="L129" i="2"/>
  <c r="M129" i="2" s="1"/>
  <c r="AC129" i="2" s="1"/>
  <c r="L130" i="2"/>
  <c r="M130" i="2" s="1"/>
  <c r="AJ130" i="2" s="1"/>
  <c r="AK131" i="2"/>
  <c r="AK132" i="2"/>
  <c r="AK133" i="2"/>
  <c r="L134" i="2"/>
  <c r="M134" i="2" s="1"/>
  <c r="AJ134" i="2" s="1"/>
  <c r="L135" i="2"/>
  <c r="M135" i="2" s="1"/>
  <c r="AC135" i="2" s="1"/>
  <c r="L136" i="2"/>
  <c r="M136" i="2" s="1"/>
  <c r="AJ136" i="2" s="1"/>
  <c r="AK137" i="2"/>
  <c r="L138" i="2"/>
  <c r="M138" i="2" s="1"/>
  <c r="AJ138" i="2" s="1"/>
  <c r="L141" i="2"/>
  <c r="M141" i="2" s="1"/>
  <c r="AC141" i="2" s="1"/>
  <c r="L142" i="2"/>
  <c r="M142" i="2" s="1"/>
  <c r="AJ142" i="2" s="1"/>
  <c r="L143" i="2"/>
  <c r="M143" i="2" s="1"/>
  <c r="AC143" i="2" s="1"/>
  <c r="L144" i="2"/>
  <c r="M144" i="2" s="1"/>
  <c r="AJ144" i="2" s="1"/>
  <c r="AK145" i="2"/>
  <c r="L146" i="2"/>
  <c r="M146" i="2" s="1"/>
  <c r="AJ146" i="2" s="1"/>
  <c r="AK147" i="2"/>
  <c r="L148" i="2"/>
  <c r="M148" i="2" s="1"/>
  <c r="AJ148" i="2" s="1"/>
  <c r="L149" i="2"/>
  <c r="M149" i="2" s="1"/>
  <c r="AC149" i="2" s="1"/>
  <c r="L150" i="2"/>
  <c r="M150" i="2" s="1"/>
  <c r="L151" i="2"/>
  <c r="M151" i="2" s="1"/>
  <c r="AC151" i="2" s="1"/>
  <c r="AK151" i="2"/>
  <c r="L152" i="2"/>
  <c r="M152" i="2" s="1"/>
  <c r="AJ152" i="2" s="1"/>
  <c r="L153" i="2"/>
  <c r="M153" i="2" s="1"/>
  <c r="AC153" i="2" s="1"/>
  <c r="L154" i="2"/>
  <c r="M154" i="2"/>
  <c r="L155" i="2"/>
  <c r="M155" i="2" s="1"/>
  <c r="AC155" i="2" s="1"/>
  <c r="AK156" i="2"/>
  <c r="L157" i="2"/>
  <c r="M157" i="2" s="1"/>
  <c r="AC157" i="2" s="1"/>
  <c r="L158" i="2"/>
  <c r="M158" i="2" s="1"/>
  <c r="AJ158" i="2" s="1"/>
  <c r="L159" i="2"/>
  <c r="M159" i="2" s="1"/>
  <c r="AC159" i="2" s="1"/>
  <c r="L160" i="2"/>
  <c r="M160" i="2" s="1"/>
  <c r="AJ160" i="2" s="1"/>
  <c r="L161" i="2"/>
  <c r="M161" i="2" s="1"/>
  <c r="AC161" i="2" s="1"/>
  <c r="L162" i="2"/>
  <c r="M162" i="2" s="1"/>
  <c r="AC162" i="2" s="1"/>
  <c r="L163" i="2"/>
  <c r="M163" i="2" s="1"/>
  <c r="AK164" i="2"/>
  <c r="L165" i="2"/>
  <c r="M165" i="2" s="1"/>
  <c r="L166" i="2"/>
  <c r="M166" i="2" s="1"/>
  <c r="L167" i="2"/>
  <c r="M167" i="2" s="1"/>
  <c r="AC167" i="2" s="1"/>
  <c r="L168" i="2"/>
  <c r="M168" i="2" s="1"/>
  <c r="AK169" i="2"/>
  <c r="L170" i="2"/>
  <c r="M170" i="2" s="1"/>
  <c r="AK171" i="2"/>
  <c r="L172" i="2"/>
  <c r="M172" i="2" s="1"/>
  <c r="L173" i="2"/>
  <c r="M173" i="2" s="1"/>
  <c r="L174" i="2"/>
  <c r="M174" i="2" s="1"/>
  <c r="L175" i="2"/>
  <c r="M175" i="2" s="1"/>
  <c r="AC175" i="2" s="1"/>
  <c r="L176" i="2"/>
  <c r="M176" i="2" s="1"/>
  <c r="L177" i="2"/>
  <c r="M177" i="2" s="1"/>
  <c r="AC177" i="2" s="1"/>
  <c r="L178" i="2"/>
  <c r="M178" i="2" s="1"/>
  <c r="L179" i="2"/>
  <c r="M179" i="2" s="1"/>
  <c r="AC179" i="2" s="1"/>
  <c r="AK180" i="2"/>
  <c r="L181" i="2"/>
  <c r="M181" i="2" s="1"/>
  <c r="AC181" i="2" s="1"/>
  <c r="L182" i="2"/>
  <c r="M182" i="2" s="1"/>
  <c r="L183" i="2"/>
  <c r="M183" i="2" s="1"/>
  <c r="L184" i="2"/>
  <c r="M184" i="2" s="1"/>
  <c r="L185" i="2"/>
  <c r="M185" i="2" s="1"/>
  <c r="AC185" i="2" s="1"/>
  <c r="L186" i="2"/>
  <c r="M186" i="2" s="1"/>
  <c r="L187" i="2"/>
  <c r="M187" i="2" s="1"/>
  <c r="AK188" i="2"/>
  <c r="L189" i="2"/>
  <c r="M189" i="2" s="1"/>
  <c r="L190" i="2"/>
  <c r="M190" i="2" s="1"/>
  <c r="L191" i="2"/>
  <c r="M191" i="2" s="1"/>
  <c r="AC191" i="2" s="1"/>
  <c r="L192" i="2"/>
  <c r="M192" i="2" s="1"/>
  <c r="AK193" i="2"/>
  <c r="L194" i="2"/>
  <c r="M194" i="2" s="1"/>
  <c r="L195" i="2"/>
  <c r="M195" i="2" s="1"/>
  <c r="AK198" i="2"/>
  <c r="AK205" i="2"/>
  <c r="AK207" i="2"/>
  <c r="L208" i="2"/>
  <c r="M208" i="2" s="1"/>
  <c r="L209" i="2"/>
  <c r="M209" i="2" s="1"/>
  <c r="L210" i="2"/>
  <c r="M210" i="2" s="1"/>
  <c r="AJ210" i="2" s="1"/>
  <c r="L211" i="2"/>
  <c r="M211" i="2" s="1"/>
  <c r="AK213" i="2"/>
  <c r="L214" i="2"/>
  <c r="M214" i="2" s="1"/>
  <c r="L215" i="2"/>
  <c r="M215" i="2" s="1"/>
  <c r="L216" i="2"/>
  <c r="M216" i="2" s="1"/>
  <c r="AK218" i="2"/>
  <c r="L219" i="2"/>
  <c r="M219" i="2" s="1"/>
  <c r="L220" i="2"/>
  <c r="M220" i="2" s="1"/>
  <c r="AC220" i="2" s="1"/>
  <c r="AK221" i="2"/>
  <c r="AK222" i="2"/>
  <c r="L223" i="2"/>
  <c r="M223" i="2" s="1"/>
  <c r="AK224" i="2"/>
  <c r="L225" i="2"/>
  <c r="M225" i="2" s="1"/>
  <c r="L226" i="2"/>
  <c r="M226" i="2" s="1"/>
  <c r="L227" i="2"/>
  <c r="M227" i="2" s="1"/>
  <c r="AK228" i="2"/>
  <c r="AK229" i="2"/>
  <c r="L230" i="2"/>
  <c r="M230" i="2" s="1"/>
  <c r="AJ230" i="2" s="1"/>
  <c r="L233" i="2"/>
  <c r="M233" i="2" s="1"/>
  <c r="L234" i="2"/>
  <c r="M234" i="2" s="1"/>
  <c r="AC234" i="2" s="1"/>
  <c r="AK235" i="2"/>
  <c r="L236" i="2"/>
  <c r="M236" i="2" s="1"/>
  <c r="L239" i="2"/>
  <c r="M239" i="2" s="1"/>
  <c r="L240" i="2"/>
  <c r="M240" i="2" s="1"/>
  <c r="AC240" i="2" s="1"/>
  <c r="L241" i="2"/>
  <c r="M241" i="2" s="1"/>
  <c r="AK242" i="2"/>
  <c r="L243" i="2"/>
  <c r="M243" i="2" s="1"/>
  <c r="L244" i="2"/>
  <c r="M244" i="2" s="1"/>
  <c r="AC244" i="2" s="1"/>
  <c r="AK245" i="2"/>
  <c r="L246" i="2"/>
  <c r="M246" i="2" s="1"/>
  <c r="AC246" i="2" s="1"/>
  <c r="L247" i="2"/>
  <c r="M247" i="2" s="1"/>
  <c r="M248" i="2"/>
  <c r="AC248" i="2" s="1"/>
  <c r="L249" i="2"/>
  <c r="M249" i="2" s="1"/>
  <c r="AC249" i="2" s="1"/>
  <c r="L250" i="2"/>
  <c r="M250" i="2" s="1"/>
  <c r="L251" i="2"/>
  <c r="M251" i="2" s="1"/>
  <c r="AC251" i="2" s="1"/>
  <c r="AK252" i="2"/>
  <c r="L254" i="2"/>
  <c r="M254" i="2" s="1"/>
  <c r="AC254" i="2" s="1"/>
  <c r="L255" i="2"/>
  <c r="M255" i="2" s="1"/>
  <c r="L256" i="2"/>
  <c r="M256" i="2" s="1"/>
  <c r="L257" i="2"/>
  <c r="M257" i="2" s="1"/>
  <c r="L258" i="2"/>
  <c r="M258" i="2" s="1"/>
  <c r="L259" i="2"/>
  <c r="M259" i="2" s="1"/>
  <c r="L260" i="2"/>
  <c r="M260" i="2" s="1"/>
  <c r="AC260" i="2" s="1"/>
  <c r="L261" i="2"/>
  <c r="M261" i="2" s="1"/>
  <c r="L262" i="2"/>
  <c r="M262" i="2" s="1"/>
  <c r="AC262" i="2" s="1"/>
  <c r="AK263" i="2"/>
  <c r="M264" i="2"/>
  <c r="AC264" i="2" s="1"/>
  <c r="AK265" i="2"/>
  <c r="AJ29" i="2"/>
  <c r="AJ34" i="2"/>
  <c r="AJ35" i="2"/>
  <c r="AJ36" i="2"/>
  <c r="AJ37" i="2"/>
  <c r="AJ54" i="2"/>
  <c r="AJ55" i="2"/>
  <c r="AJ57" i="2"/>
  <c r="AJ60" i="2"/>
  <c r="AJ65" i="2"/>
  <c r="AJ67" i="2"/>
  <c r="AJ75" i="2"/>
  <c r="AJ77" i="2"/>
  <c r="AJ81" i="2"/>
  <c r="AJ85" i="2"/>
  <c r="AJ88" i="2"/>
  <c r="AJ89" i="2"/>
  <c r="AJ90" i="2"/>
  <c r="AJ95" i="2"/>
  <c r="AJ98" i="2"/>
  <c r="AJ99" i="2"/>
  <c r="AJ101" i="2"/>
  <c r="AJ108" i="2"/>
  <c r="AJ111" i="2"/>
  <c r="AJ112" i="2"/>
  <c r="AJ117" i="2"/>
  <c r="AJ122" i="2"/>
  <c r="AJ127" i="2"/>
  <c r="AJ131" i="2"/>
  <c r="AJ132" i="2"/>
  <c r="AJ133" i="2"/>
  <c r="AJ137" i="2"/>
  <c r="AJ145" i="2"/>
  <c r="AJ147" i="2"/>
  <c r="AJ153" i="2"/>
  <c r="AJ156" i="2"/>
  <c r="AJ164" i="2"/>
  <c r="AJ169" i="2"/>
  <c r="AJ171" i="2"/>
  <c r="AJ180" i="2"/>
  <c r="AJ188" i="2"/>
  <c r="AJ193" i="2"/>
  <c r="AJ198" i="2"/>
  <c r="AJ205" i="2"/>
  <c r="AJ207" i="2"/>
  <c r="AJ213" i="2"/>
  <c r="AJ218" i="2"/>
  <c r="AJ221" i="2"/>
  <c r="AJ222" i="2"/>
  <c r="AJ224" i="2"/>
  <c r="AJ228" i="2"/>
  <c r="AJ229" i="2"/>
  <c r="AJ235" i="2"/>
  <c r="AJ242" i="2"/>
  <c r="AJ245" i="2"/>
  <c r="AJ252" i="2"/>
  <c r="AJ263" i="2"/>
  <c r="AJ265" i="2"/>
  <c r="AI25" i="2"/>
  <c r="AI26" i="2"/>
  <c r="AI27" i="2"/>
  <c r="AI28" i="2"/>
  <c r="AI29" i="2"/>
  <c r="AI30" i="2"/>
  <c r="AI31" i="2"/>
  <c r="AI32" i="2"/>
  <c r="AI33" i="2"/>
  <c r="AI34" i="2"/>
  <c r="AI35" i="2"/>
  <c r="AI36" i="2"/>
  <c r="AI37" i="2"/>
  <c r="AI38" i="2"/>
  <c r="AI39" i="2"/>
  <c r="AI40" i="2"/>
  <c r="AI41" i="2"/>
  <c r="AI42" i="2"/>
  <c r="AI43" i="2"/>
  <c r="AI44" i="2"/>
  <c r="AI45" i="2"/>
  <c r="AI46" i="2"/>
  <c r="AI47" i="2"/>
  <c r="AI48" i="2"/>
  <c r="AI53" i="2"/>
  <c r="AI49" i="2"/>
  <c r="AI54" i="2"/>
  <c r="AI51" i="2"/>
  <c r="AI52" i="2"/>
  <c r="AI55" i="2"/>
  <c r="AI56" i="2"/>
  <c r="AI57" i="2"/>
  <c r="AI58" i="2"/>
  <c r="AI59" i="2"/>
  <c r="AI60" i="2"/>
  <c r="AI61" i="2"/>
  <c r="AI62" i="2"/>
  <c r="AI63" i="2"/>
  <c r="AI64" i="2"/>
  <c r="AI65" i="2"/>
  <c r="AI66" i="2"/>
  <c r="AI67" i="2"/>
  <c r="AI68" i="2"/>
  <c r="AI69" i="2"/>
  <c r="AI70" i="2"/>
  <c r="AI72" i="2"/>
  <c r="AI75" i="2"/>
  <c r="AI76" i="2"/>
  <c r="AI77" i="2"/>
  <c r="AI78" i="2"/>
  <c r="AI79" i="2"/>
  <c r="AI80" i="2"/>
  <c r="AI81" i="2"/>
  <c r="AI84" i="2"/>
  <c r="AI85" i="2"/>
  <c r="AI86" i="2"/>
  <c r="AI87" i="2"/>
  <c r="AI88" i="2"/>
  <c r="AI89" i="2"/>
  <c r="AI90" i="2"/>
  <c r="AI91" i="2"/>
  <c r="AI92" i="2"/>
  <c r="AI93" i="2"/>
  <c r="AI95" i="2"/>
  <c r="AI96" i="2"/>
  <c r="AI97" i="2"/>
  <c r="AI98" i="2"/>
  <c r="AI99" i="2"/>
  <c r="AI100" i="2"/>
  <c r="AI101" i="2"/>
  <c r="AI102" i="2"/>
  <c r="AI103" i="2"/>
  <c r="AI104" i="2"/>
  <c r="AI105" i="2"/>
  <c r="AI106" i="2"/>
  <c r="AI108" i="2"/>
  <c r="AI109" i="2"/>
  <c r="AI110" i="2"/>
  <c r="AI111" i="2"/>
  <c r="AI112" i="2"/>
  <c r="AI113" i="2"/>
  <c r="AI114" i="2"/>
  <c r="AI115" i="2"/>
  <c r="AI116" i="2"/>
  <c r="AI117" i="2"/>
  <c r="AI118" i="2"/>
  <c r="AI119" i="2"/>
  <c r="AI120" i="2"/>
  <c r="AI122" i="2"/>
  <c r="AI123" i="2"/>
  <c r="AI127" i="2"/>
  <c r="AI128" i="2"/>
  <c r="AI129" i="2"/>
  <c r="AI130" i="2"/>
  <c r="AI131" i="2"/>
  <c r="AI132" i="2"/>
  <c r="AI133" i="2"/>
  <c r="AI134" i="2"/>
  <c r="AI135" i="2"/>
  <c r="AI136" i="2"/>
  <c r="AI137" i="2"/>
  <c r="AI138" i="2"/>
  <c r="AI141" i="2"/>
  <c r="AJ266" i="2"/>
  <c r="AJ267" i="2"/>
  <c r="AJ268" i="2"/>
  <c r="AJ269" i="2"/>
  <c r="AJ270" i="2"/>
  <c r="AH25" i="2"/>
  <c r="AH26" i="2"/>
  <c r="AH27" i="2"/>
  <c r="AH28" i="2"/>
  <c r="AH29" i="2"/>
  <c r="AH30" i="2"/>
  <c r="AH31" i="2"/>
  <c r="AH32" i="2"/>
  <c r="AH33" i="2"/>
  <c r="AH34" i="2"/>
  <c r="AH35" i="2"/>
  <c r="AH36" i="2"/>
  <c r="AH37" i="2"/>
  <c r="AH39" i="2"/>
  <c r="AH40" i="2"/>
  <c r="AH41" i="2"/>
  <c r="AH42" i="2"/>
  <c r="AH43" i="2"/>
  <c r="AH44" i="2"/>
  <c r="AH45" i="2"/>
  <c r="AH46" i="2"/>
  <c r="AH47" i="2"/>
  <c r="AH48" i="2"/>
  <c r="AH53" i="2"/>
  <c r="AH49" i="2"/>
  <c r="AH54" i="2"/>
  <c r="AH51" i="2"/>
  <c r="AH52" i="2"/>
  <c r="AH55" i="2"/>
  <c r="AH56" i="2"/>
  <c r="AH57" i="2"/>
  <c r="AH58" i="2"/>
  <c r="AH59" i="2"/>
  <c r="AH60" i="2"/>
  <c r="AH61" i="2"/>
  <c r="AH62" i="2"/>
  <c r="AH63" i="2"/>
  <c r="AH64" i="2"/>
  <c r="AH65" i="2"/>
  <c r="AH66" i="2"/>
  <c r="AH67" i="2"/>
  <c r="AH68" i="2"/>
  <c r="AH69" i="2"/>
  <c r="AH70" i="2"/>
  <c r="AH72" i="2"/>
  <c r="AH75" i="2"/>
  <c r="AH76" i="2"/>
  <c r="AH77" i="2"/>
  <c r="AH78" i="2"/>
  <c r="AH79" i="2"/>
  <c r="AH80" i="2"/>
  <c r="AH81" i="2"/>
  <c r="AH84" i="2"/>
  <c r="AH85" i="2"/>
  <c r="AH86" i="2"/>
  <c r="AH87" i="2"/>
  <c r="AH88" i="2"/>
  <c r="AH89" i="2"/>
  <c r="AH90" i="2"/>
  <c r="AH91" i="2"/>
  <c r="AH92" i="2"/>
  <c r="AH93" i="2"/>
  <c r="AH95" i="2"/>
  <c r="AH96" i="2"/>
  <c r="AH97" i="2"/>
  <c r="AH98" i="2"/>
  <c r="AH99" i="2"/>
  <c r="AH100" i="2"/>
  <c r="AH101" i="2"/>
  <c r="AH102" i="2"/>
  <c r="AH103" i="2"/>
  <c r="AH104" i="2"/>
  <c r="AH105" i="2"/>
  <c r="AH106" i="2"/>
  <c r="AH108" i="2"/>
  <c r="AH109" i="2"/>
  <c r="AH110" i="2"/>
  <c r="AH111" i="2"/>
  <c r="AH112" i="2"/>
  <c r="AH113" i="2"/>
  <c r="AH114" i="2"/>
  <c r="AH115" i="2"/>
  <c r="AH116" i="2"/>
  <c r="AH117" i="2"/>
  <c r="AH118" i="2"/>
  <c r="AH119" i="2"/>
  <c r="AH120" i="2"/>
  <c r="AH122" i="2"/>
  <c r="AH123" i="2"/>
  <c r="AH127" i="2"/>
  <c r="AH128" i="2"/>
  <c r="AH129" i="2"/>
  <c r="AH130" i="2"/>
  <c r="AH131" i="2"/>
  <c r="AH132" i="2"/>
  <c r="AH133" i="2"/>
  <c r="AH134" i="2"/>
  <c r="AH135" i="2"/>
  <c r="AH136" i="2"/>
  <c r="AH137" i="2"/>
  <c r="AH138" i="2"/>
  <c r="AH141" i="2"/>
  <c r="L24" i="2"/>
  <c r="M24" i="2" s="1"/>
  <c r="AI24" i="2"/>
  <c r="AH24" i="2"/>
  <c r="M20" i="2"/>
  <c r="AC20" i="2" s="1"/>
  <c r="AG20" i="2" s="1"/>
  <c r="L21" i="2"/>
  <c r="M21" i="2" s="1"/>
  <c r="M19" i="2"/>
  <c r="AC19" i="2" s="1"/>
  <c r="AG19" i="2" s="1"/>
  <c r="L14" i="2"/>
  <c r="M14" i="2" s="1"/>
  <c r="M13" i="2"/>
  <c r="AC13" i="2" s="1"/>
  <c r="AG13" i="2" s="1"/>
  <c r="AK15" i="2"/>
  <c r="AK16" i="2"/>
  <c r="L17" i="2"/>
  <c r="M17" i="2" s="1"/>
  <c r="AC17" i="2" s="1"/>
  <c r="AK18" i="2"/>
  <c r="AK266" i="2"/>
  <c r="AK267" i="2"/>
  <c r="AK268" i="2"/>
  <c r="AK269" i="2"/>
  <c r="AK270" i="2"/>
  <c r="AK12" i="2"/>
  <c r="AJ15" i="2"/>
  <c r="AJ16" i="2"/>
  <c r="AJ18" i="2"/>
  <c r="AJ12" i="2"/>
  <c r="AI13" i="2"/>
  <c r="AI14" i="2"/>
  <c r="AI15" i="2"/>
  <c r="AI16" i="2"/>
  <c r="AI17" i="2"/>
  <c r="AI18" i="2"/>
  <c r="AI19" i="2"/>
  <c r="AI20" i="2"/>
  <c r="AI21" i="2"/>
  <c r="AH13" i="2"/>
  <c r="AH14" i="2"/>
  <c r="AH15" i="2"/>
  <c r="AH16" i="2"/>
  <c r="AH17" i="2"/>
  <c r="AH18" i="2"/>
  <c r="AH19" i="2"/>
  <c r="AH20" i="2"/>
  <c r="AH21" i="2"/>
  <c r="AI12" i="2"/>
  <c r="AH12" i="2"/>
  <c r="V12" i="1"/>
  <c r="V18" i="1"/>
  <c r="V25" i="1"/>
  <c r="V32" i="1"/>
  <c r="V33" i="1"/>
  <c r="V38" i="1"/>
  <c r="V40" i="1"/>
  <c r="V49" i="1"/>
  <c r="V50" i="1"/>
  <c r="V60" i="1"/>
  <c r="V63" i="1"/>
  <c r="V71" i="1"/>
  <c r="V72" i="1"/>
  <c r="V74" i="1"/>
  <c r="V75" i="1"/>
  <c r="V83" i="1"/>
  <c r="V84" i="1"/>
  <c r="V90" i="1"/>
  <c r="V92" i="1"/>
  <c r="V98" i="1"/>
  <c r="V100" i="1"/>
  <c r="V101" i="1"/>
  <c r="V104" i="1"/>
  <c r="V107" i="1"/>
  <c r="V112" i="1"/>
  <c r="V115" i="1"/>
  <c r="V116" i="1"/>
  <c r="V125" i="1"/>
  <c r="V134" i="1"/>
  <c r="V136" i="1"/>
  <c r="V137" i="1"/>
  <c r="U12" i="1"/>
  <c r="U18" i="1"/>
  <c r="U25" i="1"/>
  <c r="U32" i="1"/>
  <c r="U33" i="1"/>
  <c r="U38" i="1"/>
  <c r="U40" i="1"/>
  <c r="U49" i="1"/>
  <c r="U50" i="1"/>
  <c r="U60" i="1"/>
  <c r="U63" i="1"/>
  <c r="U71" i="1"/>
  <c r="U72" i="1"/>
  <c r="U74" i="1"/>
  <c r="U75" i="1"/>
  <c r="U83" i="1"/>
  <c r="U84" i="1"/>
  <c r="U90" i="1"/>
  <c r="U92" i="1"/>
  <c r="U98" i="1"/>
  <c r="U100" i="1"/>
  <c r="U101" i="1"/>
  <c r="U104" i="1"/>
  <c r="U107" i="1"/>
  <c r="U112" i="1"/>
  <c r="U115" i="1"/>
  <c r="U116" i="1"/>
  <c r="U125" i="1"/>
  <c r="U134" i="1"/>
  <c r="U136" i="1"/>
  <c r="U137" i="1"/>
  <c r="T127" i="1"/>
  <c r="T128" i="1"/>
  <c r="T129" i="1"/>
  <c r="T130" i="1"/>
  <c r="T131" i="1"/>
  <c r="T132" i="1"/>
  <c r="T133" i="1"/>
  <c r="T134" i="1"/>
  <c r="T135" i="1"/>
  <c r="T136" i="1"/>
  <c r="T137" i="1"/>
  <c r="T138" i="1"/>
  <c r="T139" i="1"/>
  <c r="S127" i="1"/>
  <c r="S128" i="1"/>
  <c r="S129" i="1"/>
  <c r="S130" i="1"/>
  <c r="S131" i="1"/>
  <c r="S132" i="1"/>
  <c r="S133" i="1"/>
  <c r="S134" i="1"/>
  <c r="S135" i="1"/>
  <c r="S136" i="1"/>
  <c r="S137" i="1"/>
  <c r="S138" i="1"/>
  <c r="S139" i="1"/>
  <c r="T125" i="1"/>
  <c r="T126" i="1"/>
  <c r="S125" i="1"/>
  <c r="S126" i="1"/>
  <c r="S48" i="1"/>
  <c r="L13" i="1"/>
  <c r="P13" i="1" s="1"/>
  <c r="L14" i="1"/>
  <c r="P14" i="1" s="1"/>
  <c r="L15" i="1"/>
  <c r="V15" i="1" s="1"/>
  <c r="L16" i="1"/>
  <c r="V16" i="1" s="1"/>
  <c r="L17" i="1"/>
  <c r="V17" i="1" s="1"/>
  <c r="L19" i="1"/>
  <c r="P19" i="1" s="1"/>
  <c r="L20" i="1"/>
  <c r="P20" i="1" s="1"/>
  <c r="L21" i="1"/>
  <c r="P21" i="1" s="1"/>
  <c r="L22" i="1"/>
  <c r="P22" i="1" s="1"/>
  <c r="L23" i="1"/>
  <c r="P23" i="1" s="1"/>
  <c r="L24" i="1"/>
  <c r="P24" i="1" s="1"/>
  <c r="L26" i="1"/>
  <c r="U26" i="1" s="1"/>
  <c r="L27" i="1"/>
  <c r="V27" i="1" s="1"/>
  <c r="L28" i="1"/>
  <c r="P28" i="1" s="1"/>
  <c r="L29" i="1"/>
  <c r="P29" i="1" s="1"/>
  <c r="L30" i="1"/>
  <c r="V30" i="1" s="1"/>
  <c r="L31" i="1"/>
  <c r="V31" i="1" s="1"/>
  <c r="L34" i="1"/>
  <c r="P34" i="1" s="1"/>
  <c r="L35" i="1"/>
  <c r="P35" i="1" s="1"/>
  <c r="L36" i="1"/>
  <c r="V36" i="1" s="1"/>
  <c r="L37" i="1"/>
  <c r="V37" i="1" s="1"/>
  <c r="L39" i="1"/>
  <c r="P39" i="1" s="1"/>
  <c r="L41" i="1"/>
  <c r="P41" i="1" s="1"/>
  <c r="L42" i="1"/>
  <c r="V42" i="1" s="1"/>
  <c r="L43" i="1"/>
  <c r="V43" i="1" s="1"/>
  <c r="L44" i="1"/>
  <c r="P44" i="1" s="1"/>
  <c r="L45" i="1"/>
  <c r="P45" i="1" s="1"/>
  <c r="L46" i="1"/>
  <c r="U46" i="1" s="1"/>
  <c r="L47" i="1"/>
  <c r="V47" i="1" s="1"/>
  <c r="L48" i="1"/>
  <c r="P48" i="1" s="1"/>
  <c r="L51" i="1"/>
  <c r="P51" i="1" s="1"/>
  <c r="L52" i="1"/>
  <c r="V52" i="1" s="1"/>
  <c r="L53" i="1"/>
  <c r="V53" i="1" s="1"/>
  <c r="L54" i="1"/>
  <c r="P54" i="1" s="1"/>
  <c r="L55" i="1"/>
  <c r="P55" i="1" s="1"/>
  <c r="L56" i="1"/>
  <c r="V56" i="1" s="1"/>
  <c r="L57" i="1"/>
  <c r="V57" i="1" s="1"/>
  <c r="L58" i="1"/>
  <c r="P58" i="1" s="1"/>
  <c r="L59" i="1"/>
  <c r="P59" i="1" s="1"/>
  <c r="L61" i="1"/>
  <c r="P61" i="1" s="1"/>
  <c r="L62" i="1"/>
  <c r="V62" i="1" s="1"/>
  <c r="L64" i="1"/>
  <c r="P64" i="1" s="1"/>
  <c r="L65" i="1"/>
  <c r="P65" i="1" s="1"/>
  <c r="L66" i="1"/>
  <c r="V66" i="1" s="1"/>
  <c r="L67" i="1"/>
  <c r="V67" i="1" s="1"/>
  <c r="L68" i="1"/>
  <c r="P68" i="1" s="1"/>
  <c r="L69" i="1"/>
  <c r="P69" i="1" s="1"/>
  <c r="L70" i="1"/>
  <c r="U70" i="1" s="1"/>
  <c r="L73" i="1"/>
  <c r="V73" i="1" s="1"/>
  <c r="L76" i="1"/>
  <c r="P76" i="1" s="1"/>
  <c r="L77" i="1"/>
  <c r="P77" i="1" s="1"/>
  <c r="L78" i="1"/>
  <c r="V78" i="1" s="1"/>
  <c r="L79" i="1"/>
  <c r="V79" i="1" s="1"/>
  <c r="L80" i="1"/>
  <c r="P80" i="1" s="1"/>
  <c r="L81" i="1"/>
  <c r="P81" i="1" s="1"/>
  <c r="L82" i="1"/>
  <c r="V82" i="1" s="1"/>
  <c r="L85" i="1"/>
  <c r="V85" i="1" s="1"/>
  <c r="L86" i="1"/>
  <c r="P86" i="1" s="1"/>
  <c r="L87" i="1"/>
  <c r="P87" i="1" s="1"/>
  <c r="L88" i="1"/>
  <c r="V88" i="1" s="1"/>
  <c r="L89" i="1"/>
  <c r="V89" i="1" s="1"/>
  <c r="L91" i="1"/>
  <c r="P91" i="1" s="1"/>
  <c r="L93" i="1"/>
  <c r="P93" i="1" s="1"/>
  <c r="L94" i="1"/>
  <c r="U94" i="1" s="1"/>
  <c r="L95" i="1"/>
  <c r="V95" i="1" s="1"/>
  <c r="L96" i="1"/>
  <c r="P96" i="1" s="1"/>
  <c r="L97" i="1"/>
  <c r="P97" i="1" s="1"/>
  <c r="L99" i="1"/>
  <c r="V99" i="1" s="1"/>
  <c r="L102" i="1"/>
  <c r="P102" i="1" s="1"/>
  <c r="L103" i="1"/>
  <c r="P103" i="1" s="1"/>
  <c r="L105" i="1"/>
  <c r="P105" i="1" s="1"/>
  <c r="L106" i="1"/>
  <c r="V106" i="1" s="1"/>
  <c r="L108" i="1"/>
  <c r="V108" i="1" s="1"/>
  <c r="L109" i="1"/>
  <c r="P109" i="1" s="1"/>
  <c r="L110" i="1"/>
  <c r="P110" i="1" s="1"/>
  <c r="L111" i="1"/>
  <c r="V111" i="1" s="1"/>
  <c r="L113" i="1"/>
  <c r="V113" i="1" s="1"/>
  <c r="L114" i="1"/>
  <c r="P114" i="1" s="1"/>
  <c r="L117" i="1"/>
  <c r="P117" i="1" s="1"/>
  <c r="L118" i="1"/>
  <c r="V118" i="1" s="1"/>
  <c r="L119" i="1"/>
  <c r="V119" i="1" s="1"/>
  <c r="L120" i="1"/>
  <c r="P120" i="1" s="1"/>
  <c r="L121" i="1"/>
  <c r="P121" i="1" s="1"/>
  <c r="L122" i="1"/>
  <c r="V122" i="1" s="1"/>
  <c r="L123" i="1"/>
  <c r="V123" i="1" s="1"/>
  <c r="L124" i="1"/>
  <c r="P124" i="1" s="1"/>
  <c r="L126" i="1"/>
  <c r="V129" i="1" s="1"/>
  <c r="L135" i="1"/>
  <c r="V135" i="1" s="1"/>
  <c r="L138" i="1"/>
  <c r="P138" i="1" s="1"/>
  <c r="L139" i="1"/>
  <c r="V139" i="1" s="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T11" i="1"/>
  <c r="S11" i="1"/>
  <c r="L24" i="5"/>
  <c r="M24" i="5" s="1"/>
  <c r="L25" i="5"/>
  <c r="M25" i="5" s="1"/>
  <c r="L23" i="5"/>
  <c r="M23" i="5" s="1"/>
  <c r="L18" i="5"/>
  <c r="M18" i="5" s="1"/>
  <c r="L14" i="5"/>
  <c r="M14" i="5" s="1"/>
  <c r="L12" i="5"/>
  <c r="M12" i="5" s="1"/>
  <c r="U53" i="2"/>
  <c r="U48" i="2"/>
  <c r="U46" i="2"/>
  <c r="U44" i="2"/>
  <c r="U43" i="2"/>
  <c r="U41" i="2"/>
  <c r="U42" i="2"/>
  <c r="U39" i="2"/>
  <c r="U38" i="2"/>
  <c r="T53" i="2"/>
  <c r="T48" i="2"/>
  <c r="T46" i="2"/>
  <c r="T44" i="2"/>
  <c r="T43" i="2"/>
  <c r="T42" i="2"/>
  <c r="T39" i="2"/>
  <c r="T38" i="2"/>
  <c r="S53" i="2"/>
  <c r="S48" i="2"/>
  <c r="S46" i="2"/>
  <c r="S44" i="2"/>
  <c r="S43" i="2"/>
  <c r="S39" i="2"/>
  <c r="S38" i="2"/>
  <c r="L192" i="3"/>
  <c r="L239" i="3"/>
  <c r="Q239" i="3" s="1"/>
  <c r="L238" i="3"/>
  <c r="V238" i="3" s="1"/>
  <c r="L235" i="3"/>
  <c r="L236" i="3"/>
  <c r="Q236" i="3" s="1"/>
  <c r="L234" i="3"/>
  <c r="Q234" i="3" s="1"/>
  <c r="L230" i="3"/>
  <c r="Q230" i="3" s="1"/>
  <c r="L231" i="3"/>
  <c r="W231" i="3" s="1"/>
  <c r="L229" i="3"/>
  <c r="Q229" i="3" s="1"/>
  <c r="L208" i="3"/>
  <c r="Q208" i="3" s="1"/>
  <c r="L209" i="3"/>
  <c r="Q209" i="3" s="1"/>
  <c r="L210" i="3"/>
  <c r="L211" i="3"/>
  <c r="Q211" i="3" s="1"/>
  <c r="L207" i="3"/>
  <c r="Q207" i="3" s="1"/>
  <c r="L200" i="3"/>
  <c r="W200" i="3" s="1"/>
  <c r="L199" i="3"/>
  <c r="W199" i="3" s="1"/>
  <c r="L197" i="3"/>
  <c r="L195" i="3"/>
  <c r="W195" i="3" s="1"/>
  <c r="L191" i="3"/>
  <c r="L189" i="3"/>
  <c r="L187" i="3"/>
  <c r="V187" i="3" s="1"/>
  <c r="L186" i="3"/>
  <c r="L184" i="3"/>
  <c r="Q184" i="3" s="1"/>
  <c r="L181" i="3"/>
  <c r="V181" i="3" s="1"/>
  <c r="L180" i="3"/>
  <c r="Q180" i="3" s="1"/>
  <c r="L176" i="3"/>
  <c r="Q176" i="3" s="1"/>
  <c r="L175" i="3"/>
  <c r="W175" i="3" s="1"/>
  <c r="L174" i="3"/>
  <c r="L173" i="3"/>
  <c r="L172" i="3"/>
  <c r="Q172" i="3" s="1"/>
  <c r="L168" i="3"/>
  <c r="Q168" i="3" s="1"/>
  <c r="L165" i="3"/>
  <c r="L164" i="3"/>
  <c r="Q164" i="3" s="1"/>
  <c r="L162" i="3"/>
  <c r="L161" i="3"/>
  <c r="W161" i="3" s="1"/>
  <c r="L159" i="3"/>
  <c r="L157" i="3"/>
  <c r="W157" i="3" s="1"/>
  <c r="L156" i="3"/>
  <c r="Q156" i="3" s="1"/>
  <c r="L155" i="3"/>
  <c r="L153" i="3"/>
  <c r="L152" i="3"/>
  <c r="Q152" i="3" s="1"/>
  <c r="L146" i="3"/>
  <c r="L147" i="3"/>
  <c r="W147" i="3" s="1"/>
  <c r="L145" i="3"/>
  <c r="V145" i="3" s="1"/>
  <c r="L142" i="3"/>
  <c r="W142" i="3" s="1"/>
  <c r="L141" i="3"/>
  <c r="L139" i="3"/>
  <c r="L137" i="3"/>
  <c r="W137" i="3" s="1"/>
  <c r="L136" i="3"/>
  <c r="Q136" i="3" s="1"/>
  <c r="L135" i="3"/>
  <c r="L134" i="3"/>
  <c r="L131" i="3"/>
  <c r="L130" i="3"/>
  <c r="L129" i="3"/>
  <c r="W129" i="3" s="1"/>
  <c r="L128" i="3"/>
  <c r="Q128" i="3" s="1"/>
  <c r="L127" i="3"/>
  <c r="L123" i="3"/>
  <c r="W123" i="3" s="1"/>
  <c r="L122" i="3"/>
  <c r="L121" i="3"/>
  <c r="L119" i="3"/>
  <c r="L118" i="3"/>
  <c r="W118" i="3" s="1"/>
  <c r="L117" i="3"/>
  <c r="L116" i="3"/>
  <c r="Q116" i="3" s="1"/>
  <c r="L115" i="3"/>
  <c r="L114" i="3"/>
  <c r="W114" i="3" s="1"/>
  <c r="L113" i="3"/>
  <c r="L112" i="3"/>
  <c r="Q112" i="3" s="1"/>
  <c r="L111" i="3"/>
  <c r="L110" i="3"/>
  <c r="W110" i="3" s="1"/>
  <c r="L105" i="3"/>
  <c r="W105" i="3" s="1"/>
  <c r="L104" i="3"/>
  <c r="Q104" i="3" s="1"/>
  <c r="L103" i="3"/>
  <c r="L100" i="3"/>
  <c r="Q100" i="3" s="1"/>
  <c r="L101" i="3"/>
  <c r="W101" i="3" s="1"/>
  <c r="L98" i="3"/>
  <c r="L97" i="3"/>
  <c r="L96" i="3"/>
  <c r="Q96" i="3" s="1"/>
  <c r="L95" i="3"/>
  <c r="L93" i="3"/>
  <c r="L89" i="3"/>
  <c r="L87" i="3"/>
  <c r="V87" i="3" s="1"/>
  <c r="L86" i="3"/>
  <c r="L85" i="3"/>
  <c r="W85" i="3" s="1"/>
  <c r="L71" i="3"/>
  <c r="L81" i="3"/>
  <c r="L80" i="3"/>
  <c r="W80" i="3" s="1"/>
  <c r="L78" i="3"/>
  <c r="L77" i="3"/>
  <c r="V77" i="3" s="1"/>
  <c r="L74" i="3"/>
  <c r="L70" i="3"/>
  <c r="L66" i="3"/>
  <c r="W66" i="3" s="1"/>
  <c r="L60" i="3"/>
  <c r="L56" i="3"/>
  <c r="Q56" i="3" s="1"/>
  <c r="L55" i="3"/>
  <c r="W55" i="3" s="1"/>
  <c r="L49" i="3"/>
  <c r="L29" i="3"/>
  <c r="L41" i="3"/>
  <c r="L35" i="3"/>
  <c r="L33" i="3"/>
  <c r="L28" i="3"/>
  <c r="W28" i="3" s="1"/>
  <c r="L24" i="3"/>
  <c r="Q24" i="3" s="1"/>
  <c r="L20" i="3"/>
  <c r="Q20" i="3" s="1"/>
  <c r="L255" i="3"/>
  <c r="Q255" i="3" s="1"/>
  <c r="L256" i="3"/>
  <c r="L254" i="3"/>
  <c r="Q254" i="3" s="1"/>
  <c r="O53" i="2"/>
  <c r="O39" i="2"/>
  <c r="O38" i="2"/>
  <c r="L13" i="5"/>
  <c r="L15" i="5"/>
  <c r="L17" i="5"/>
  <c r="L20" i="5"/>
  <c r="L21" i="5"/>
  <c r="K204" i="3"/>
  <c r="L14" i="3"/>
  <c r="L15" i="3"/>
  <c r="L17" i="3"/>
  <c r="L18" i="3"/>
  <c r="L21" i="3"/>
  <c r="W21" i="3" s="1"/>
  <c r="L22" i="3"/>
  <c r="L25" i="3"/>
  <c r="L26" i="3"/>
  <c r="L30" i="3"/>
  <c r="L31" i="3"/>
  <c r="W31" i="3" s="1"/>
  <c r="L32" i="3"/>
  <c r="Q32" i="3" s="1"/>
  <c r="L36" i="3"/>
  <c r="L37" i="3"/>
  <c r="L38" i="3"/>
  <c r="L39" i="3"/>
  <c r="L40" i="3"/>
  <c r="L44" i="3"/>
  <c r="Q44" i="3" s="1"/>
  <c r="L45" i="3"/>
  <c r="W45" i="3" s="1"/>
  <c r="L46" i="3"/>
  <c r="L47" i="3"/>
  <c r="L50" i="3"/>
  <c r="W50" i="3" s="1"/>
  <c r="L51" i="3"/>
  <c r="L52" i="3"/>
  <c r="Q52" i="3" s="1"/>
  <c r="L53" i="3"/>
  <c r="L57" i="3"/>
  <c r="L58" i="3"/>
  <c r="L62" i="3"/>
  <c r="L63" i="3"/>
  <c r="L64" i="3"/>
  <c r="Q64" i="3" s="1"/>
  <c r="L67" i="3"/>
  <c r="L68" i="3"/>
  <c r="Q68" i="3" s="1"/>
  <c r="L72" i="3"/>
  <c r="L75" i="3"/>
  <c r="V75" i="3" s="1"/>
  <c r="L76" i="3"/>
  <c r="W76" i="3" s="1"/>
  <c r="L79" i="3"/>
  <c r="L82" i="3"/>
  <c r="L83" i="3"/>
  <c r="V83" i="3" s="1"/>
  <c r="L90" i="3"/>
  <c r="W90" i="3" s="1"/>
  <c r="L91" i="3"/>
  <c r="L102" i="3"/>
  <c r="L107" i="3"/>
  <c r="L108" i="3"/>
  <c r="L109" i="3"/>
  <c r="L124" i="3"/>
  <c r="L132" i="3"/>
  <c r="W132" i="3" s="1"/>
  <c r="L133" i="3"/>
  <c r="L138" i="3"/>
  <c r="L143" i="3"/>
  <c r="L148" i="3"/>
  <c r="L151" i="3"/>
  <c r="L154" i="3"/>
  <c r="L158" i="3"/>
  <c r="L160" i="3"/>
  <c r="L166" i="3"/>
  <c r="L170" i="3"/>
  <c r="L171" i="3"/>
  <c r="L178" i="3"/>
  <c r="L182" i="3"/>
  <c r="L185" i="3"/>
  <c r="W185" i="3" s="1"/>
  <c r="L188" i="3"/>
  <c r="L193" i="3"/>
  <c r="L196" i="3"/>
  <c r="L213" i="3"/>
  <c r="L214" i="3"/>
  <c r="L216" i="3"/>
  <c r="L217" i="3"/>
  <c r="L218" i="3"/>
  <c r="L220" i="3"/>
  <c r="L221" i="3"/>
  <c r="L222" i="3"/>
  <c r="L225" i="3"/>
  <c r="L226" i="3"/>
  <c r="Q226" i="3" s="1"/>
  <c r="L227" i="3"/>
  <c r="W227" i="3" s="1"/>
  <c r="L242" i="3"/>
  <c r="L243" i="3"/>
  <c r="L245" i="3"/>
  <c r="L246" i="3"/>
  <c r="L248" i="3"/>
  <c r="L249" i="3"/>
  <c r="V249" i="3" s="1"/>
  <c r="L251" i="3"/>
  <c r="V251" i="3" s="1"/>
  <c r="L252" i="3"/>
  <c r="L13" i="3"/>
  <c r="L35" i="2"/>
  <c r="L88" i="2"/>
  <c r="L11" i="1"/>
  <c r="P11" i="1" s="1"/>
  <c r="AC24" i="2" l="1"/>
  <c r="AK24" i="2"/>
  <c r="AJ49" i="2"/>
  <c r="AJ119" i="2"/>
  <c r="AJ53" i="2"/>
  <c r="M44" i="2"/>
  <c r="AK44" i="2" s="1"/>
  <c r="AJ24" i="2"/>
  <c r="AJ129" i="2"/>
  <c r="AK119" i="2"/>
  <c r="AJ76" i="2"/>
  <c r="AK248" i="2"/>
  <c r="AJ264" i="2"/>
  <c r="AJ151" i="2"/>
  <c r="AA23" i="5"/>
  <c r="AB12" i="5"/>
  <c r="AB13" i="5"/>
  <c r="U12" i="5"/>
  <c r="AB25" i="5"/>
  <c r="AB17" i="5"/>
  <c r="U23" i="5"/>
  <c r="AA18" i="5"/>
  <c r="AB24" i="5"/>
  <c r="U17" i="5"/>
  <c r="AJ97" i="2"/>
  <c r="AJ251" i="2"/>
  <c r="AJ149" i="2"/>
  <c r="AJ79" i="2"/>
  <c r="L41" i="2"/>
  <c r="M41" i="2" s="1"/>
  <c r="AJ41" i="2" s="1"/>
  <c r="AJ248" i="2"/>
  <c r="AK149" i="2"/>
  <c r="AK79" i="2"/>
  <c r="AK76" i="2"/>
  <c r="AC21" i="2"/>
  <c r="AG21" i="2" s="1"/>
  <c r="AK21" i="2"/>
  <c r="AC92" i="2"/>
  <c r="AJ92" i="2"/>
  <c r="AC183" i="2"/>
  <c r="AJ183" i="2"/>
  <c r="AJ110" i="2"/>
  <c r="AJ72" i="2"/>
  <c r="AJ240" i="2"/>
  <c r="AJ143" i="2"/>
  <c r="AJ155" i="2"/>
  <c r="AJ84" i="2"/>
  <c r="AJ61" i="2"/>
  <c r="AJ47" i="2"/>
  <c r="AK162" i="2"/>
  <c r="V54" i="1"/>
  <c r="AC14" i="2"/>
  <c r="AG14" i="2" s="1"/>
  <c r="AJ14" i="2"/>
  <c r="AK14" i="2"/>
  <c r="AC189" i="2"/>
  <c r="AJ189" i="2"/>
  <c r="AC173" i="2"/>
  <c r="AJ173" i="2"/>
  <c r="AK69" i="2"/>
  <c r="AJ69" i="2"/>
  <c r="AC30" i="2"/>
  <c r="AJ30" i="2"/>
  <c r="AC256" i="2"/>
  <c r="AJ256" i="2"/>
  <c r="AC196" i="2"/>
  <c r="AJ195" i="2"/>
  <c r="M124" i="2"/>
  <c r="AJ123" i="2"/>
  <c r="AC105" i="2"/>
  <c r="AJ105" i="2"/>
  <c r="AK80" i="2"/>
  <c r="AJ80" i="2"/>
  <c r="AC187" i="2"/>
  <c r="AJ187" i="2"/>
  <c r="AC63" i="2"/>
  <c r="AJ63" i="2"/>
  <c r="AK46" i="2"/>
  <c r="AJ46" i="2"/>
  <c r="AK28" i="2"/>
  <c r="AJ28" i="2"/>
  <c r="AC226" i="2"/>
  <c r="AJ226" i="2"/>
  <c r="AC258" i="2"/>
  <c r="AJ258" i="2"/>
  <c r="AJ19" i="2"/>
  <c r="AJ21" i="2"/>
  <c r="AK17" i="2"/>
  <c r="AK20" i="2"/>
  <c r="AJ262" i="2"/>
  <c r="AJ254" i="2"/>
  <c r="AJ177" i="2"/>
  <c r="AJ114" i="2"/>
  <c r="AJ86" i="2"/>
  <c r="AJ48" i="2"/>
  <c r="AJ32" i="2"/>
  <c r="AK264" i="2"/>
  <c r="AK129" i="2"/>
  <c r="AJ52" i="2"/>
  <c r="AJ260" i="2"/>
  <c r="AJ162" i="2"/>
  <c r="AJ141" i="2"/>
  <c r="AJ103" i="2"/>
  <c r="AJ59" i="2"/>
  <c r="AJ42" i="2"/>
  <c r="AJ26" i="2"/>
  <c r="AK143" i="2"/>
  <c r="AK141" i="2"/>
  <c r="AK42" i="2"/>
  <c r="AB21" i="5"/>
  <c r="AB20" i="5"/>
  <c r="U15" i="5"/>
  <c r="AA25" i="5"/>
  <c r="AA21" i="5"/>
  <c r="AA13" i="5"/>
  <c r="AB15" i="5"/>
  <c r="U20" i="5"/>
  <c r="U14" i="5"/>
  <c r="AA14" i="5"/>
  <c r="AA24" i="5"/>
  <c r="AB18" i="5"/>
  <c r="W245" i="3"/>
  <c r="Q245" i="3"/>
  <c r="W220" i="3"/>
  <c r="Q220" i="3"/>
  <c r="V220" i="3"/>
  <c r="Q188" i="3"/>
  <c r="W188" i="3"/>
  <c r="V188" i="3"/>
  <c r="W171" i="3"/>
  <c r="V171" i="3"/>
  <c r="Q143" i="3"/>
  <c r="W143" i="3"/>
  <c r="V143" i="3"/>
  <c r="Q102" i="3"/>
  <c r="W102" i="3"/>
  <c r="V102" i="3"/>
  <c r="Q72" i="3"/>
  <c r="W72" i="3"/>
  <c r="V72" i="3"/>
  <c r="W53" i="3"/>
  <c r="Q53" i="3"/>
  <c r="Q40" i="3"/>
  <c r="V40" i="3"/>
  <c r="W26" i="3"/>
  <c r="V26" i="3"/>
  <c r="Q256" i="3"/>
  <c r="W256" i="3"/>
  <c r="V256" i="3"/>
  <c r="W71" i="3"/>
  <c r="Q71" i="3"/>
  <c r="V71" i="3"/>
  <c r="Q97" i="3"/>
  <c r="W97" i="3"/>
  <c r="Q103" i="3"/>
  <c r="W103" i="3"/>
  <c r="V103" i="3"/>
  <c r="Q119" i="3"/>
  <c r="W119" i="3"/>
  <c r="V119" i="3"/>
  <c r="W153" i="3"/>
  <c r="Q153" i="3"/>
  <c r="W165" i="3"/>
  <c r="Q165" i="3"/>
  <c r="W174" i="3"/>
  <c r="Q174" i="3"/>
  <c r="V174" i="3"/>
  <c r="W189" i="3"/>
  <c r="Q189" i="3"/>
  <c r="Q210" i="3"/>
  <c r="V210" i="3"/>
  <c r="W210" i="3"/>
  <c r="Q235" i="3"/>
  <c r="V235" i="3"/>
  <c r="V245" i="3"/>
  <c r="V97" i="3"/>
  <c r="W251" i="3"/>
  <c r="Q171" i="3"/>
  <c r="Q243" i="3"/>
  <c r="V243" i="3"/>
  <c r="Q225" i="3"/>
  <c r="W225" i="3"/>
  <c r="Q154" i="3"/>
  <c r="W154" i="3"/>
  <c r="V154" i="3"/>
  <c r="Q138" i="3"/>
  <c r="W138" i="3"/>
  <c r="V138" i="3"/>
  <c r="V225" i="3"/>
  <c r="V53" i="3"/>
  <c r="W235" i="3"/>
  <c r="Q13" i="3"/>
  <c r="W13" i="3"/>
  <c r="Q248" i="3"/>
  <c r="W248" i="3"/>
  <c r="V248" i="3"/>
  <c r="Q242" i="3"/>
  <c r="V242" i="3"/>
  <c r="W242" i="3"/>
  <c r="Q222" i="3"/>
  <c r="V222" i="3"/>
  <c r="W222" i="3"/>
  <c r="Q217" i="3"/>
  <c r="W217" i="3"/>
  <c r="Q196" i="3"/>
  <c r="W196" i="3"/>
  <c r="V196" i="3"/>
  <c r="Q182" i="3"/>
  <c r="W182" i="3"/>
  <c r="V182" i="3"/>
  <c r="W166" i="3"/>
  <c r="V166" i="3"/>
  <c r="Q166" i="3"/>
  <c r="Q151" i="3"/>
  <c r="W151" i="3"/>
  <c r="V151" i="3"/>
  <c r="W133" i="3"/>
  <c r="Q133" i="3"/>
  <c r="Q108" i="3"/>
  <c r="V108" i="3"/>
  <c r="V217" i="3"/>
  <c r="V189" i="3"/>
  <c r="V137" i="3"/>
  <c r="Q185" i="3"/>
  <c r="V226" i="3"/>
  <c r="W226" i="3"/>
  <c r="V214" i="3"/>
  <c r="Q214" i="3"/>
  <c r="W214" i="3"/>
  <c r="Q158" i="3"/>
  <c r="W158" i="3"/>
  <c r="V158" i="3"/>
  <c r="Q124" i="3"/>
  <c r="V124" i="3"/>
  <c r="Q82" i="3"/>
  <c r="W82" i="3"/>
  <c r="V82" i="3"/>
  <c r="Q63" i="3"/>
  <c r="W63" i="3"/>
  <c r="V63" i="3"/>
  <c r="Q47" i="3"/>
  <c r="W47" i="3"/>
  <c r="V47" i="3"/>
  <c r="Q36" i="3"/>
  <c r="W36" i="3"/>
  <c r="V36" i="3"/>
  <c r="Q18" i="3"/>
  <c r="W18" i="3"/>
  <c r="V18" i="3"/>
  <c r="Q28" i="3"/>
  <c r="V28" i="3"/>
  <c r="W29" i="3"/>
  <c r="Q29" i="3"/>
  <c r="W60" i="3"/>
  <c r="V60" i="3"/>
  <c r="Q77" i="3"/>
  <c r="W77" i="3"/>
  <c r="W89" i="3"/>
  <c r="Q89" i="3"/>
  <c r="Q111" i="3"/>
  <c r="W111" i="3"/>
  <c r="V111" i="3"/>
  <c r="Q115" i="3"/>
  <c r="W115" i="3"/>
  <c r="V115" i="3"/>
  <c r="Q127" i="3"/>
  <c r="W127" i="3"/>
  <c r="V127" i="3"/>
  <c r="Q131" i="3"/>
  <c r="W131" i="3"/>
  <c r="V131" i="3"/>
  <c r="W145" i="3"/>
  <c r="Q145" i="3"/>
  <c r="Q159" i="3"/>
  <c r="W159" i="3"/>
  <c r="V159" i="3"/>
  <c r="Q181" i="3"/>
  <c r="W181" i="3"/>
  <c r="Q199" i="3"/>
  <c r="V199" i="3"/>
  <c r="Q231" i="3"/>
  <c r="V231" i="3"/>
  <c r="Q192" i="3"/>
  <c r="V192" i="3"/>
  <c r="V89" i="3"/>
  <c r="Q249" i="3"/>
  <c r="W249" i="3"/>
  <c r="Q218" i="3"/>
  <c r="V218" i="3"/>
  <c r="W218" i="3"/>
  <c r="Q213" i="3"/>
  <c r="W213" i="3"/>
  <c r="W170" i="3"/>
  <c r="Q170" i="3"/>
  <c r="V170" i="3"/>
  <c r="W109" i="3"/>
  <c r="Q109" i="3"/>
  <c r="W124" i="3"/>
  <c r="Q26" i="3"/>
  <c r="Q252" i="3"/>
  <c r="W252" i="3"/>
  <c r="V252" i="3"/>
  <c r="Q246" i="3"/>
  <c r="V246" i="3"/>
  <c r="W246" i="3"/>
  <c r="Q227" i="3"/>
  <c r="V227" i="3"/>
  <c r="Q221" i="3"/>
  <c r="W221" i="3"/>
  <c r="Q216" i="3"/>
  <c r="W216" i="3"/>
  <c r="V216" i="3"/>
  <c r="W193" i="3"/>
  <c r="Q193" i="3"/>
  <c r="W178" i="3"/>
  <c r="Q178" i="3"/>
  <c r="V178" i="3"/>
  <c r="Q160" i="3"/>
  <c r="W160" i="3"/>
  <c r="V160" i="3"/>
  <c r="Q148" i="3"/>
  <c r="V148" i="3"/>
  <c r="Q132" i="3"/>
  <c r="V132" i="3"/>
  <c r="Q107" i="3"/>
  <c r="W107" i="3"/>
  <c r="V107" i="3"/>
  <c r="V185" i="3"/>
  <c r="V165" i="3"/>
  <c r="V153" i="3"/>
  <c r="V133" i="3"/>
  <c r="V109" i="3"/>
  <c r="V29" i="3"/>
  <c r="W192" i="3"/>
  <c r="W148" i="3"/>
  <c r="W108" i="3"/>
  <c r="W40" i="3"/>
  <c r="Q251" i="3"/>
  <c r="Q137" i="3"/>
  <c r="Q60" i="3"/>
  <c r="Q91" i="3"/>
  <c r="W91" i="3"/>
  <c r="Q79" i="3"/>
  <c r="W79" i="3"/>
  <c r="Q62" i="3"/>
  <c r="W62" i="3"/>
  <c r="Q46" i="3"/>
  <c r="W46" i="3"/>
  <c r="Q39" i="3"/>
  <c r="W39" i="3"/>
  <c r="W25" i="3"/>
  <c r="Q25" i="3"/>
  <c r="Q17" i="3"/>
  <c r="W17" i="3"/>
  <c r="W33" i="3"/>
  <c r="Q33" i="3"/>
  <c r="W49" i="3"/>
  <c r="Q49" i="3"/>
  <c r="Q78" i="3"/>
  <c r="W78" i="3"/>
  <c r="W93" i="3"/>
  <c r="Q93" i="3"/>
  <c r="Q98" i="3"/>
  <c r="W98" i="3"/>
  <c r="W121" i="3"/>
  <c r="Q121" i="3"/>
  <c r="Q134" i="3"/>
  <c r="W134" i="3"/>
  <c r="Q139" i="3"/>
  <c r="W139" i="3"/>
  <c r="Q155" i="3"/>
  <c r="W155" i="3"/>
  <c r="Q191" i="3"/>
  <c r="W191" i="3"/>
  <c r="V236" i="3"/>
  <c r="V208" i="3"/>
  <c r="V200" i="3"/>
  <c r="V184" i="3"/>
  <c r="V180" i="3"/>
  <c r="V176" i="3"/>
  <c r="V172" i="3"/>
  <c r="V168" i="3"/>
  <c r="V164" i="3"/>
  <c r="V156" i="3"/>
  <c r="V152" i="3"/>
  <c r="V136" i="3"/>
  <c r="V128" i="3"/>
  <c r="V116" i="3"/>
  <c r="V112" i="3"/>
  <c r="V104" i="3"/>
  <c r="V100" i="3"/>
  <c r="V96" i="3"/>
  <c r="V80" i="3"/>
  <c r="V76" i="3"/>
  <c r="V68" i="3"/>
  <c r="V64" i="3"/>
  <c r="V56" i="3"/>
  <c r="V52" i="3"/>
  <c r="V44" i="3"/>
  <c r="V32" i="3"/>
  <c r="V24" i="3"/>
  <c r="V20" i="3"/>
  <c r="W254" i="3"/>
  <c r="W238" i="3"/>
  <c r="W234" i="3"/>
  <c r="W230" i="3"/>
  <c r="W180" i="3"/>
  <c r="W172" i="3"/>
  <c r="W164" i="3"/>
  <c r="W152" i="3"/>
  <c r="W128" i="3"/>
  <c r="W96" i="3"/>
  <c r="W64" i="3"/>
  <c r="W56" i="3"/>
  <c r="W44" i="3"/>
  <c r="Q200" i="3"/>
  <c r="Q114" i="3"/>
  <c r="Q76" i="3"/>
  <c r="Q55" i="3"/>
  <c r="Q21" i="3"/>
  <c r="Q67" i="3"/>
  <c r="W67" i="3"/>
  <c r="W58" i="3"/>
  <c r="Q58" i="3"/>
  <c r="Q51" i="3"/>
  <c r="W51" i="3"/>
  <c r="Q38" i="3"/>
  <c r="W38" i="3"/>
  <c r="Q22" i="3"/>
  <c r="W22" i="3"/>
  <c r="Q15" i="3"/>
  <c r="W15" i="3"/>
  <c r="Q35" i="3"/>
  <c r="W35" i="3"/>
  <c r="W70" i="3"/>
  <c r="Q70" i="3"/>
  <c r="Q86" i="3"/>
  <c r="W86" i="3"/>
  <c r="Q95" i="3"/>
  <c r="W95" i="3"/>
  <c r="W113" i="3"/>
  <c r="Q113" i="3"/>
  <c r="W117" i="3"/>
  <c r="Q117" i="3"/>
  <c r="W122" i="3"/>
  <c r="Q122" i="3"/>
  <c r="Q135" i="3"/>
  <c r="W135" i="3"/>
  <c r="W141" i="3"/>
  <c r="Q141" i="3"/>
  <c r="W146" i="3"/>
  <c r="Q146" i="3"/>
  <c r="Q162" i="3"/>
  <c r="W162" i="3"/>
  <c r="Q186" i="3"/>
  <c r="W186" i="3"/>
  <c r="V255" i="3"/>
  <c r="V239" i="3"/>
  <c r="V211" i="3"/>
  <c r="V207" i="3"/>
  <c r="V195" i="3"/>
  <c r="V191" i="3"/>
  <c r="V175" i="3"/>
  <c r="V155" i="3"/>
  <c r="V147" i="3"/>
  <c r="V139" i="3"/>
  <c r="V135" i="3"/>
  <c r="V123" i="3"/>
  <c r="V95" i="3"/>
  <c r="V91" i="3"/>
  <c r="V79" i="3"/>
  <c r="V67" i="3"/>
  <c r="V55" i="3"/>
  <c r="V51" i="3"/>
  <c r="V39" i="3"/>
  <c r="V35" i="3"/>
  <c r="V31" i="3"/>
  <c r="V15" i="3"/>
  <c r="W229" i="3"/>
  <c r="W209" i="3"/>
  <c r="W116" i="3"/>
  <c r="W104" i="3"/>
  <c r="W24" i="3"/>
  <c r="Q238" i="3"/>
  <c r="Q195" i="3"/>
  <c r="Q147" i="3"/>
  <c r="Q129" i="3"/>
  <c r="Q110" i="3"/>
  <c r="Q90" i="3"/>
  <c r="Q50" i="3"/>
  <c r="Q83" i="3"/>
  <c r="W83" i="3"/>
  <c r="Q75" i="3"/>
  <c r="W75" i="3"/>
  <c r="W57" i="3"/>
  <c r="Q57" i="3"/>
  <c r="Q37" i="3"/>
  <c r="W37" i="3"/>
  <c r="W30" i="3"/>
  <c r="Q30" i="3"/>
  <c r="Q14" i="3"/>
  <c r="W14" i="3"/>
  <c r="Q41" i="3"/>
  <c r="W41" i="3"/>
  <c r="Q74" i="3"/>
  <c r="W74" i="3"/>
  <c r="Q81" i="3"/>
  <c r="W81" i="3"/>
  <c r="Q87" i="3"/>
  <c r="W87" i="3"/>
  <c r="Q130" i="3"/>
  <c r="W130" i="3"/>
  <c r="W173" i="3"/>
  <c r="Q173" i="3"/>
  <c r="Q187" i="3"/>
  <c r="W187" i="3"/>
  <c r="W197" i="3"/>
  <c r="Q197" i="3"/>
  <c r="V254" i="3"/>
  <c r="V234" i="3"/>
  <c r="V230" i="3"/>
  <c r="V186" i="3"/>
  <c r="V162" i="3"/>
  <c r="V146" i="3"/>
  <c r="V142" i="3"/>
  <c r="V134" i="3"/>
  <c r="V130" i="3"/>
  <c r="V122" i="3"/>
  <c r="V118" i="3"/>
  <c r="V114" i="3"/>
  <c r="V110" i="3"/>
  <c r="V98" i="3"/>
  <c r="V90" i="3"/>
  <c r="V86" i="3"/>
  <c r="V78" i="3"/>
  <c r="V74" i="3"/>
  <c r="V70" i="3"/>
  <c r="V66" i="3"/>
  <c r="V62" i="3"/>
  <c r="V58" i="3"/>
  <c r="V50" i="3"/>
  <c r="V46" i="3"/>
  <c r="V38" i="3"/>
  <c r="V30" i="3"/>
  <c r="V22" i="3"/>
  <c r="V14" i="3"/>
  <c r="W236" i="3"/>
  <c r="W208" i="3"/>
  <c r="W184" i="3"/>
  <c r="W168" i="3"/>
  <c r="W136" i="3"/>
  <c r="W112" i="3"/>
  <c r="W100" i="3"/>
  <c r="W68" i="3"/>
  <c r="W52" i="3"/>
  <c r="W32" i="3"/>
  <c r="Q175" i="3"/>
  <c r="Q161" i="3"/>
  <c r="Q142" i="3"/>
  <c r="Q123" i="3"/>
  <c r="Q105" i="3"/>
  <c r="Q85" i="3"/>
  <c r="Q66" i="3"/>
  <c r="Q45" i="3"/>
  <c r="Q31" i="3"/>
  <c r="AJ220" i="2"/>
  <c r="P89" i="1"/>
  <c r="U62" i="1"/>
  <c r="V22" i="1"/>
  <c r="P119" i="1"/>
  <c r="P31" i="1"/>
  <c r="U11" i="1"/>
  <c r="P113" i="1"/>
  <c r="P67" i="1"/>
  <c r="P27" i="1"/>
  <c r="P47" i="1"/>
  <c r="V138" i="1"/>
  <c r="P73" i="1"/>
  <c r="U58" i="1"/>
  <c r="V102" i="1"/>
  <c r="V14" i="1"/>
  <c r="P95" i="1"/>
  <c r="P53" i="1"/>
  <c r="V132" i="1"/>
  <c r="U114" i="1"/>
  <c r="U86" i="1"/>
  <c r="U55" i="1"/>
  <c r="U34" i="1"/>
  <c r="U24" i="1"/>
  <c r="U15" i="1"/>
  <c r="V110" i="1"/>
  <c r="V59" i="1"/>
  <c r="V51" i="1"/>
  <c r="V20" i="1"/>
  <c r="V128" i="1"/>
  <c r="U138" i="1"/>
  <c r="U102" i="1"/>
  <c r="U54" i="1"/>
  <c r="U22" i="1"/>
  <c r="U14" i="1"/>
  <c r="V87" i="1"/>
  <c r="V58" i="1"/>
  <c r="V35" i="1"/>
  <c r="U133" i="1"/>
  <c r="P139" i="1"/>
  <c r="P108" i="1"/>
  <c r="P85" i="1"/>
  <c r="P62" i="1"/>
  <c r="P43" i="1"/>
  <c r="U87" i="1"/>
  <c r="U35" i="1"/>
  <c r="U110" i="1"/>
  <c r="U59" i="1"/>
  <c r="U51" i="1"/>
  <c r="U20" i="1"/>
  <c r="V114" i="1"/>
  <c r="V86" i="1"/>
  <c r="V55" i="1"/>
  <c r="V34" i="1"/>
  <c r="V24" i="1"/>
  <c r="U129" i="1"/>
  <c r="P123" i="1"/>
  <c r="P79" i="1"/>
  <c r="P57" i="1"/>
  <c r="P37" i="1"/>
  <c r="U122" i="1"/>
  <c r="U82" i="1"/>
  <c r="U42" i="1"/>
  <c r="U30" i="1"/>
  <c r="V94" i="1"/>
  <c r="V46" i="1"/>
  <c r="V26" i="1"/>
  <c r="V11" i="1"/>
  <c r="U121" i="1"/>
  <c r="U117" i="1"/>
  <c r="U113" i="1"/>
  <c r="U109" i="1"/>
  <c r="U105" i="1"/>
  <c r="U97" i="1"/>
  <c r="U93" i="1"/>
  <c r="U89" i="1"/>
  <c r="U85" i="1"/>
  <c r="U81" i="1"/>
  <c r="U77" i="1"/>
  <c r="U73" i="1"/>
  <c r="U69" i="1"/>
  <c r="U65" i="1"/>
  <c r="U61" i="1"/>
  <c r="U57" i="1"/>
  <c r="U53" i="1"/>
  <c r="U45" i="1"/>
  <c r="U41" i="1"/>
  <c r="U37" i="1"/>
  <c r="U29" i="1"/>
  <c r="U21" i="1"/>
  <c r="U17" i="1"/>
  <c r="U13" i="1"/>
  <c r="V121" i="1"/>
  <c r="V117" i="1"/>
  <c r="V109" i="1"/>
  <c r="V105" i="1"/>
  <c r="V97" i="1"/>
  <c r="V93" i="1"/>
  <c r="V81" i="1"/>
  <c r="V77" i="1"/>
  <c r="V69" i="1"/>
  <c r="V65" i="1"/>
  <c r="V61" i="1"/>
  <c r="V45" i="1"/>
  <c r="V41" i="1"/>
  <c r="V29" i="1"/>
  <c r="V21" i="1"/>
  <c r="V13" i="1"/>
  <c r="U132" i="1"/>
  <c r="U128" i="1"/>
  <c r="V131" i="1"/>
  <c r="V127" i="1"/>
  <c r="P122" i="1"/>
  <c r="P118" i="1"/>
  <c r="P111" i="1"/>
  <c r="P106" i="1"/>
  <c r="P99" i="1"/>
  <c r="P94" i="1"/>
  <c r="P88" i="1"/>
  <c r="P82" i="1"/>
  <c r="P78" i="1"/>
  <c r="P70" i="1"/>
  <c r="P66" i="1"/>
  <c r="P56" i="1"/>
  <c r="P52" i="1"/>
  <c r="P46" i="1"/>
  <c r="P42" i="1"/>
  <c r="P36" i="1"/>
  <c r="P30" i="1"/>
  <c r="P26" i="1"/>
  <c r="U118" i="1"/>
  <c r="U106" i="1"/>
  <c r="U66" i="1"/>
  <c r="V70" i="1"/>
  <c r="P16" i="1"/>
  <c r="U124" i="1"/>
  <c r="U120" i="1"/>
  <c r="U108" i="1"/>
  <c r="U96" i="1"/>
  <c r="U88" i="1"/>
  <c r="U80" i="1"/>
  <c r="U76" i="1"/>
  <c r="U68" i="1"/>
  <c r="U64" i="1"/>
  <c r="U56" i="1"/>
  <c r="U52" i="1"/>
  <c r="U48" i="1"/>
  <c r="U44" i="1"/>
  <c r="U36" i="1"/>
  <c r="U28" i="1"/>
  <c r="U16" i="1"/>
  <c r="V124" i="1"/>
  <c r="V120" i="1"/>
  <c r="V96" i="1"/>
  <c r="V80" i="1"/>
  <c r="V76" i="1"/>
  <c r="V68" i="1"/>
  <c r="V64" i="1"/>
  <c r="V48" i="1"/>
  <c r="V44" i="1"/>
  <c r="V28" i="1"/>
  <c r="U131" i="1"/>
  <c r="U127" i="1"/>
  <c r="V130" i="1"/>
  <c r="V133" i="1"/>
  <c r="P135" i="1"/>
  <c r="U78" i="1"/>
  <c r="U139" i="1"/>
  <c r="U135" i="1"/>
  <c r="U123" i="1"/>
  <c r="U119" i="1"/>
  <c r="U111" i="1"/>
  <c r="U103" i="1"/>
  <c r="U99" i="1"/>
  <c r="U95" i="1"/>
  <c r="U91" i="1"/>
  <c r="U79" i="1"/>
  <c r="U67" i="1"/>
  <c r="U47" i="1"/>
  <c r="U43" i="1"/>
  <c r="U39" i="1"/>
  <c r="U31" i="1"/>
  <c r="U27" i="1"/>
  <c r="U23" i="1"/>
  <c r="U19" i="1"/>
  <c r="V103" i="1"/>
  <c r="V91" i="1"/>
  <c r="V39" i="1"/>
  <c r="V23" i="1"/>
  <c r="V19" i="1"/>
  <c r="U126" i="1"/>
  <c r="U130" i="1"/>
  <c r="V126" i="1"/>
  <c r="AC259" i="2"/>
  <c r="AK259" i="2"/>
  <c r="AJ259" i="2"/>
  <c r="AC250" i="2"/>
  <c r="AJ250" i="2"/>
  <c r="AK250" i="2"/>
  <c r="AC239" i="2"/>
  <c r="AK239" i="2"/>
  <c r="AJ239" i="2"/>
  <c r="AC223" i="2"/>
  <c r="AK223" i="2"/>
  <c r="AJ223" i="2"/>
  <c r="AK211" i="2"/>
  <c r="AJ211" i="2"/>
  <c r="AC190" i="2"/>
  <c r="AK190" i="2"/>
  <c r="AJ190" i="2"/>
  <c r="AC182" i="2"/>
  <c r="AJ182" i="2"/>
  <c r="AK182" i="2"/>
  <c r="AC174" i="2"/>
  <c r="AK174" i="2"/>
  <c r="AJ174" i="2"/>
  <c r="AC261" i="2"/>
  <c r="AJ261" i="2"/>
  <c r="AK261" i="2"/>
  <c r="AC247" i="2"/>
  <c r="AK247" i="2"/>
  <c r="AJ247" i="2"/>
  <c r="AC241" i="2"/>
  <c r="AK241" i="2"/>
  <c r="AJ241" i="2"/>
  <c r="AC219" i="2"/>
  <c r="AK219" i="2"/>
  <c r="AJ219" i="2"/>
  <c r="AC192" i="2"/>
  <c r="AK192" i="2"/>
  <c r="AJ192" i="2"/>
  <c r="AC184" i="2"/>
  <c r="AK184" i="2"/>
  <c r="AJ184" i="2"/>
  <c r="AC176" i="2"/>
  <c r="AK176" i="2"/>
  <c r="AJ176" i="2"/>
  <c r="AC170" i="2"/>
  <c r="AJ170" i="2"/>
  <c r="AK170" i="2"/>
  <c r="AK163" i="2"/>
  <c r="AJ163" i="2"/>
  <c r="AC255" i="2"/>
  <c r="AK255" i="2"/>
  <c r="AJ255" i="2"/>
  <c r="AC233" i="2"/>
  <c r="AK233" i="2"/>
  <c r="AJ233" i="2"/>
  <c r="AC225" i="2"/>
  <c r="AJ225" i="2"/>
  <c r="AK225" i="2"/>
  <c r="AK214" i="2"/>
  <c r="AJ214" i="2"/>
  <c r="AC186" i="2"/>
  <c r="AJ186" i="2"/>
  <c r="AK186" i="2"/>
  <c r="AC178" i="2"/>
  <c r="AK178" i="2"/>
  <c r="AJ178" i="2"/>
  <c r="AC166" i="2"/>
  <c r="AK166" i="2"/>
  <c r="AJ166" i="2"/>
  <c r="AC257" i="2"/>
  <c r="AJ257" i="2"/>
  <c r="AK257" i="2"/>
  <c r="AC243" i="2"/>
  <c r="AK243" i="2"/>
  <c r="AJ243" i="2"/>
  <c r="AC227" i="2"/>
  <c r="AK227" i="2"/>
  <c r="AJ227" i="2"/>
  <c r="AJ216" i="2"/>
  <c r="AK216" i="2"/>
  <c r="AK209" i="2"/>
  <c r="AJ209" i="2"/>
  <c r="AJ194" i="2"/>
  <c r="AK194" i="2"/>
  <c r="AC172" i="2"/>
  <c r="AK172" i="2"/>
  <c r="AJ172" i="2"/>
  <c r="AC168" i="2"/>
  <c r="AK168" i="2"/>
  <c r="AJ168" i="2"/>
  <c r="AC165" i="2"/>
  <c r="AJ165" i="2"/>
  <c r="AK165" i="2"/>
  <c r="AJ13" i="2"/>
  <c r="AJ17" i="2"/>
  <c r="AJ20" i="2"/>
  <c r="AK13" i="2"/>
  <c r="AK19" i="2"/>
  <c r="AK154" i="2"/>
  <c r="AC154" i="2"/>
  <c r="AK152" i="2"/>
  <c r="AC152" i="2"/>
  <c r="AK150" i="2"/>
  <c r="AC150" i="2"/>
  <c r="AK148" i="2"/>
  <c r="AC148" i="2"/>
  <c r="AC120" i="2"/>
  <c r="AG120" i="2" s="1"/>
  <c r="AK120" i="2"/>
  <c r="AC118" i="2"/>
  <c r="AG118" i="2" s="1"/>
  <c r="AK118" i="2"/>
  <c r="AK113" i="2"/>
  <c r="AC113" i="2"/>
  <c r="AC96" i="2"/>
  <c r="AK96" i="2"/>
  <c r="AC70" i="2"/>
  <c r="AK70" i="2"/>
  <c r="AC58" i="2"/>
  <c r="AG58" i="2" s="1"/>
  <c r="AK58" i="2"/>
  <c r="AK43" i="2"/>
  <c r="AC43" i="2"/>
  <c r="AG43" i="2" s="1"/>
  <c r="AC31" i="2"/>
  <c r="AK31" i="2"/>
  <c r="AJ246" i="2"/>
  <c r="AJ236" i="2"/>
  <c r="AJ208" i="2"/>
  <c r="AJ191" i="2"/>
  <c r="AJ179" i="2"/>
  <c r="AJ175" i="2"/>
  <c r="AJ167" i="2"/>
  <c r="AJ159" i="2"/>
  <c r="AJ113" i="2"/>
  <c r="AJ96" i="2"/>
  <c r="AJ70" i="2"/>
  <c r="AJ58" i="2"/>
  <c r="AJ43" i="2"/>
  <c r="AK262" i="2"/>
  <c r="AK258" i="2"/>
  <c r="AK254" i="2"/>
  <c r="AK251" i="2"/>
  <c r="AK240" i="2"/>
  <c r="AK230" i="2"/>
  <c r="AK226" i="2"/>
  <c r="AK220" i="2"/>
  <c r="AK210" i="2"/>
  <c r="AK195" i="2"/>
  <c r="AK189" i="2"/>
  <c r="AK187" i="2"/>
  <c r="AK183" i="2"/>
  <c r="AK177" i="2"/>
  <c r="AK173" i="2"/>
  <c r="AK160" i="2"/>
  <c r="AC160" i="2"/>
  <c r="AC158" i="2"/>
  <c r="AK158" i="2"/>
  <c r="AC136" i="2"/>
  <c r="AK136" i="2"/>
  <c r="AK134" i="2"/>
  <c r="AC134" i="2"/>
  <c r="AK123" i="2"/>
  <c r="AC124" i="2"/>
  <c r="AC115" i="2"/>
  <c r="AK115" i="2"/>
  <c r="AC109" i="2"/>
  <c r="AK109" i="2"/>
  <c r="AC102" i="2"/>
  <c r="AK102" i="2"/>
  <c r="AK91" i="2"/>
  <c r="AC91" i="2"/>
  <c r="AC87" i="2"/>
  <c r="AK87" i="2"/>
  <c r="AC78" i="2"/>
  <c r="AK78" i="2"/>
  <c r="AK66" i="2"/>
  <c r="AC66" i="2"/>
  <c r="AC33" i="2"/>
  <c r="AK33" i="2"/>
  <c r="AC25" i="2"/>
  <c r="AK25" i="2"/>
  <c r="AK39" i="2"/>
  <c r="AJ39" i="2"/>
  <c r="AC39" i="2"/>
  <c r="AG39" i="2" s="1"/>
  <c r="AJ249" i="2"/>
  <c r="AJ154" i="2"/>
  <c r="AJ150" i="2"/>
  <c r="AJ120" i="2"/>
  <c r="AJ31" i="2"/>
  <c r="AK155" i="2"/>
  <c r="AK153" i="2"/>
  <c r="AC144" i="2"/>
  <c r="AK144" i="2"/>
  <c r="AK142" i="2"/>
  <c r="AC142" i="2"/>
  <c r="AC139" i="2"/>
  <c r="AK138" i="2"/>
  <c r="AC130" i="2"/>
  <c r="AK130" i="2"/>
  <c r="AK128" i="2"/>
  <c r="AC128" i="2"/>
  <c r="AC111" i="2"/>
  <c r="AK111" i="2"/>
  <c r="AK104" i="2"/>
  <c r="AC104" i="2"/>
  <c r="AC93" i="2"/>
  <c r="AK93" i="2"/>
  <c r="AC62" i="2"/>
  <c r="AK62" i="2"/>
  <c r="AK56" i="2"/>
  <c r="AC27" i="2"/>
  <c r="AK27" i="2"/>
  <c r="AK125" i="2"/>
  <c r="AC125" i="2"/>
  <c r="AJ125" i="2"/>
  <c r="AJ244" i="2"/>
  <c r="AJ234" i="2"/>
  <c r="AJ215" i="2"/>
  <c r="AJ185" i="2"/>
  <c r="AJ181" i="2"/>
  <c r="AJ161" i="2"/>
  <c r="AJ157" i="2"/>
  <c r="AJ135" i="2"/>
  <c r="AK260" i="2"/>
  <c r="AK256" i="2"/>
  <c r="AK249" i="2"/>
  <c r="AK246" i="2"/>
  <c r="AK244" i="2"/>
  <c r="AK236" i="2"/>
  <c r="AK234" i="2"/>
  <c r="AK215" i="2"/>
  <c r="AK208" i="2"/>
  <c r="AK191" i="2"/>
  <c r="AK185" i="2"/>
  <c r="AK181" i="2"/>
  <c r="AK179" i="2"/>
  <c r="AK175" i="2"/>
  <c r="AK167" i="2"/>
  <c r="AK161" i="2"/>
  <c r="AK159" i="2"/>
  <c r="AK157" i="2"/>
  <c r="AC146" i="2"/>
  <c r="AK146" i="2"/>
  <c r="AK135" i="2"/>
  <c r="AC116" i="2"/>
  <c r="AK116" i="2"/>
  <c r="AC106" i="2"/>
  <c r="AK106" i="2"/>
  <c r="AC100" i="2"/>
  <c r="AK100" i="2"/>
  <c r="AC68" i="2"/>
  <c r="AK68" i="2"/>
  <c r="AK64" i="2"/>
  <c r="AC64" i="2"/>
  <c r="AC45" i="2"/>
  <c r="AG45" i="2" s="1"/>
  <c r="AK45" i="2"/>
  <c r="AC41" i="2"/>
  <c r="AG41" i="2" s="1"/>
  <c r="AK38" i="2"/>
  <c r="AJ51" i="2"/>
  <c r="AK52" i="2"/>
  <c r="AC114" i="2"/>
  <c r="AC110" i="2"/>
  <c r="AC97" i="2"/>
  <c r="AC86" i="2"/>
  <c r="AC80" i="2"/>
  <c r="AC72" i="2"/>
  <c r="AG72" i="2" s="1"/>
  <c r="AC61" i="2"/>
  <c r="AC48" i="2"/>
  <c r="AG48" i="2" s="1"/>
  <c r="AC28" i="2"/>
  <c r="AK103" i="2"/>
  <c r="AK63" i="2"/>
  <c r="AK47" i="2"/>
  <c r="AK30" i="2"/>
  <c r="AC84" i="2"/>
  <c r="AC59" i="2"/>
  <c r="AC38" i="2"/>
  <c r="AG38" i="2" s="1"/>
  <c r="AC32" i="2"/>
  <c r="AK51" i="2"/>
  <c r="AC69" i="2"/>
  <c r="AC46" i="2"/>
  <c r="AG46" i="2" s="1"/>
  <c r="AC26" i="2"/>
  <c r="AK105" i="2"/>
  <c r="AK92" i="2"/>
  <c r="AK49" i="2"/>
  <c r="AC44" i="2" l="1"/>
  <c r="AG44" i="2" s="1"/>
  <c r="AJ44" i="2"/>
  <c r="AK41" i="2"/>
  <c r="AK124" i="2"/>
  <c r="AJ124" i="2"/>
</calcChain>
</file>

<file path=xl/sharedStrings.xml><?xml version="1.0" encoding="utf-8"?>
<sst xmlns="http://schemas.openxmlformats.org/spreadsheetml/2006/main" count="2247" uniqueCount="1411">
  <si>
    <t>Mã nhóm, loại tài nguyên</t>
  </si>
  <si>
    <t>Đơn vị tính</t>
  </si>
  <si>
    <t>Ghi chú</t>
  </si>
  <si>
    <t>Cấp 1</t>
  </si>
  <si>
    <t>Cấp</t>
  </si>
  <si>
    <t>Giá tối thiểu</t>
  </si>
  <si>
    <t>Giá tối đa</t>
  </si>
  <si>
    <t>I</t>
  </si>
  <si>
    <t>Khoáng sản kim loại</t>
  </si>
  <si>
    <t>I1</t>
  </si>
  <si>
    <t>Sắt</t>
  </si>
  <si>
    <t>I101</t>
  </si>
  <si>
    <t>Sắt kim loại</t>
  </si>
  <si>
    <t>tấn</t>
  </si>
  <si>
    <t>I102</t>
  </si>
  <si>
    <t>Quặng Manhetit (có từ tính)</t>
  </si>
  <si>
    <t>I10201</t>
  </si>
  <si>
    <t>Quặng Manhetit có hàm lượng Fe&lt;30%</t>
  </si>
  <si>
    <t>I10202</t>
  </si>
  <si>
    <t>Quặng Manhetit có hàm lượng 30%≤Fe&lt;40%</t>
  </si>
  <si>
    <t>I10203</t>
  </si>
  <si>
    <t>Quặng Manhetit có hàm lượng 40%≤Fe&lt;50%</t>
  </si>
  <si>
    <t>I10204</t>
  </si>
  <si>
    <t>Quặng Manhetit có hàm lượng 50%≤Fe&lt;60%</t>
  </si>
  <si>
    <t>I10205</t>
  </si>
  <si>
    <t>Quặng Manhetit có hàm lượng Fe≥60%</t>
  </si>
  <si>
    <t>I103</t>
  </si>
  <si>
    <t>Quặng Limonit (không từ tính)</t>
  </si>
  <si>
    <t>I10301</t>
  </si>
  <si>
    <t>Quặng limonit có hàm lượng Fe≤30%</t>
  </si>
  <si>
    <t>I10302</t>
  </si>
  <si>
    <t>Quặng limonit có hàm lượng 30%&lt;Fe≤40%</t>
  </si>
  <si>
    <t>I10303</t>
  </si>
  <si>
    <t>Quặng limonit có hàm lượng 40%&lt;Fe≤50%</t>
  </si>
  <si>
    <t>I10304</t>
  </si>
  <si>
    <t>Quặng limonit có hàm lượng 50%&lt;Fe≤60%</t>
  </si>
  <si>
    <t>I10305</t>
  </si>
  <si>
    <t>Quặng limonit có hàm lượng Fe&gt;60%</t>
  </si>
  <si>
    <t>I104</t>
  </si>
  <si>
    <t>Quặng sắt Deluvi</t>
  </si>
  <si>
    <t>I2</t>
  </si>
  <si>
    <t>Mangan (Măng-gan)</t>
  </si>
  <si>
    <t>I201</t>
  </si>
  <si>
    <t>Quặng mangan có hàm lượng Mn≤20%</t>
  </si>
  <si>
    <t>I202</t>
  </si>
  <si>
    <t>Quặng mangan có hàm lượng 20%&lt;Mn≤25%</t>
  </si>
  <si>
    <t>I203</t>
  </si>
  <si>
    <t>Quặng mangan có hàm lượng 25%&lt;Mn≤30%</t>
  </si>
  <si>
    <t>I204</t>
  </si>
  <si>
    <t>Quặng mangan có hàm lượng 30&lt;Mn≤35%</t>
  </si>
  <si>
    <t>I205</t>
  </si>
  <si>
    <t>Quặng mangan có hàm lượng 35%&lt;Mn≤40%</t>
  </si>
  <si>
    <t>I206</t>
  </si>
  <si>
    <t>Quặng mangan có hàm lượng Mn&gt;40%</t>
  </si>
  <si>
    <t>I3</t>
  </si>
  <si>
    <t>Titan</t>
  </si>
  <si>
    <t>I301</t>
  </si>
  <si>
    <t>Quặng titan gốc (ilmenit)</t>
  </si>
  <si>
    <t>I30101</t>
  </si>
  <si>
    <t>I30102</t>
  </si>
  <si>
    <t>I30103</t>
  </si>
  <si>
    <t>I30104</t>
  </si>
  <si>
    <t>I302</t>
  </si>
  <si>
    <t>Quặng titan sa khoáng</t>
  </si>
  <si>
    <t>I30201</t>
  </si>
  <si>
    <t>Quặng Titan sa khoáng chưa qua tuyển tách</t>
  </si>
  <si>
    <t>I30202</t>
  </si>
  <si>
    <t>Titan sa khoáng đã qua tuyển tách (tinh quặng Titan)</t>
  </si>
  <si>
    <t>I3020201</t>
  </si>
  <si>
    <t>Ilmenit</t>
  </si>
  <si>
    <t>I3020202</t>
  </si>
  <si>
    <t>I3020203</t>
  </si>
  <si>
    <t>I3020204</t>
  </si>
  <si>
    <t>Rutil</t>
  </si>
  <si>
    <t>I3020205</t>
  </si>
  <si>
    <t>Monazite</t>
  </si>
  <si>
    <t>I3020206</t>
  </si>
  <si>
    <t>Manhectic</t>
  </si>
  <si>
    <t>I3020207</t>
  </si>
  <si>
    <t>I3020208</t>
  </si>
  <si>
    <t>Các sản phẩm còn lại</t>
  </si>
  <si>
    <t>I4</t>
  </si>
  <si>
    <t>Vàng</t>
  </si>
  <si>
    <t>I401</t>
  </si>
  <si>
    <t>Quặng vàng gốc</t>
  </si>
  <si>
    <t>I40101</t>
  </si>
  <si>
    <t>Quặng vàng có hàm lượng Au&lt;2 gram/tấn</t>
  </si>
  <si>
    <t>I40102</t>
  </si>
  <si>
    <t>Quặng vàng có hàm lượng 2≤Au&lt;3 gram/tấn</t>
  </si>
  <si>
    <t>I40103</t>
  </si>
  <si>
    <t>Quặng vàng có hàm lượng 3≤Au&lt;4 gram/tấn</t>
  </si>
  <si>
    <t>I40104</t>
  </si>
  <si>
    <t>Quặng vàng có hàm lượng 4≤Au&lt;5 gram/tấn</t>
  </si>
  <si>
    <t>I40105</t>
  </si>
  <si>
    <t>Quặng vàng có hàm lượng 5≤Au&lt;6 gram/tấn</t>
  </si>
  <si>
    <t>I40106</t>
  </si>
  <si>
    <t>I40107</t>
  </si>
  <si>
    <t>Quặng vàng có hàm lượng 7≤Au&lt;8 gram/tấn</t>
  </si>
  <si>
    <t>I40108</t>
  </si>
  <si>
    <t>Quặng vàng có hàm lượng Au≥8 gram/tấn</t>
  </si>
  <si>
    <t>I402</t>
  </si>
  <si>
    <t>kg</t>
  </si>
  <si>
    <t>I403</t>
  </si>
  <si>
    <t>Tinh quặng vàng</t>
  </si>
  <si>
    <t>I40301</t>
  </si>
  <si>
    <t>Tinh quặng vàng có hàm lượng 82&lt;Au≤240 gram/tấn</t>
  </si>
  <si>
    <t>I40302</t>
  </si>
  <si>
    <t>Tinh quặng vàng có hàm lượng Au&gt;240 gram/tấn</t>
  </si>
  <si>
    <t>I5</t>
  </si>
  <si>
    <t>Đất hiếm</t>
  </si>
  <si>
    <t>I501</t>
  </si>
  <si>
    <t>I502</t>
  </si>
  <si>
    <t>I503</t>
  </si>
  <si>
    <t>I504</t>
  </si>
  <si>
    <t>I505</t>
  </si>
  <si>
    <t>I506</t>
  </si>
  <si>
    <t>I6</t>
  </si>
  <si>
    <t>Bạch kim, bạc, thiếc</t>
  </si>
  <si>
    <t>I601</t>
  </si>
  <si>
    <t>Bảng giá tính thuế tài nguyên của 63 tỉnh/thành phố không quy định giá tính thuế tài nguyên của bạch kim</t>
  </si>
  <si>
    <t>I602</t>
  </si>
  <si>
    <t>I603</t>
  </si>
  <si>
    <t>Thiếc</t>
  </si>
  <si>
    <t>I60301</t>
  </si>
  <si>
    <t>Quặng thiếc gốc</t>
  </si>
  <si>
    <t>I60302</t>
  </si>
  <si>
    <t>I60303</t>
  </si>
  <si>
    <t>I60304</t>
  </si>
  <si>
    <t>I60305</t>
  </si>
  <si>
    <t>Thiếc kim loại</t>
  </si>
  <si>
    <t>I7</t>
  </si>
  <si>
    <t>Wolfram, Antimoan</t>
  </si>
  <si>
    <t>I701</t>
  </si>
  <si>
    <t>Wolfram</t>
  </si>
  <si>
    <t>I70101</t>
  </si>
  <si>
    <t>I70102</t>
  </si>
  <si>
    <t>I70103</t>
  </si>
  <si>
    <t>I70104</t>
  </si>
  <si>
    <t>I70105</t>
  </si>
  <si>
    <t>I702</t>
  </si>
  <si>
    <t>Antimoan</t>
  </si>
  <si>
    <t>I70201</t>
  </si>
  <si>
    <t>Antimoan kim loại</t>
  </si>
  <si>
    <t>I70202</t>
  </si>
  <si>
    <t>Quặng Antimoan</t>
  </si>
  <si>
    <t>I7020201</t>
  </si>
  <si>
    <t>I7020202</t>
  </si>
  <si>
    <t>I7020203</t>
  </si>
  <si>
    <t>Quặng antimon có hàm lượng 10%&lt;Sb≤15%</t>
  </si>
  <si>
    <t>I7020204</t>
  </si>
  <si>
    <t>I7020205</t>
  </si>
  <si>
    <t>Quăng antimon có hàm lượng Sb&gt;20%</t>
  </si>
  <si>
    <t>I8</t>
  </si>
  <si>
    <t>Chì, kẽm</t>
  </si>
  <si>
    <t>I801</t>
  </si>
  <si>
    <t>Chì, kẽm kim loại</t>
  </si>
  <si>
    <t>I802</t>
  </si>
  <si>
    <t>Tinh quặng chì, kẽm</t>
  </si>
  <si>
    <t>I80201</t>
  </si>
  <si>
    <t>Tinh quặng chì</t>
  </si>
  <si>
    <t>I8020101</t>
  </si>
  <si>
    <t>Tinh quặng chì có hàm lượng Pb&lt;50%</t>
  </si>
  <si>
    <t>I8020102</t>
  </si>
  <si>
    <t>Tinh quặng chì có hàm lượng Pb≥50%</t>
  </si>
  <si>
    <t>I80202</t>
  </si>
  <si>
    <t>Tinh quặng kẽm</t>
  </si>
  <si>
    <t>I8020201</t>
  </si>
  <si>
    <t>Tinh quặng kẽm có hàm lượng Zn&lt;50%</t>
  </si>
  <si>
    <t>I8020202</t>
  </si>
  <si>
    <t>Tinh quặng kẽm có hàm lượng Zn≥50%</t>
  </si>
  <si>
    <t>I803</t>
  </si>
  <si>
    <t>Quặng chì, kẽm</t>
  </si>
  <si>
    <t>I80301</t>
  </si>
  <si>
    <t>Quặng chì + kẽm hàm lượng Pb+Zn&lt;5%</t>
  </si>
  <si>
    <t>Tấn</t>
  </si>
  <si>
    <t>I80302</t>
  </si>
  <si>
    <t>I80303</t>
  </si>
  <si>
    <t>I80304</t>
  </si>
  <si>
    <t>I9</t>
  </si>
  <si>
    <t>I901</t>
  </si>
  <si>
    <t>I902</t>
  </si>
  <si>
    <t>I10</t>
  </si>
  <si>
    <t>Đồng</t>
  </si>
  <si>
    <t>I1001</t>
  </si>
  <si>
    <t>Quặng đồng</t>
  </si>
  <si>
    <t>I100101</t>
  </si>
  <si>
    <t>Quặng đồng có hàm lượng Cu&lt;0,5%</t>
  </si>
  <si>
    <t>I100102</t>
  </si>
  <si>
    <t>Quặng đồng có hàm lượng 0,5%≤Cu &lt;1%</t>
  </si>
  <si>
    <t>I100103</t>
  </si>
  <si>
    <t>Quặng đồng có hàm lượng 1%≤Cu&lt;2%</t>
  </si>
  <si>
    <t>I100104</t>
  </si>
  <si>
    <t>Quặng đồng có hàm lượng 2%≤Cu&lt;3%</t>
  </si>
  <si>
    <t>I100105</t>
  </si>
  <si>
    <t>Quặng đồng có hàm lượng 3%≤Cu&lt;4%</t>
  </si>
  <si>
    <t>I100106</t>
  </si>
  <si>
    <t>Quặng đồng có hàm lượng 4%≤Cu&lt;5%</t>
  </si>
  <si>
    <t>I100107</t>
  </si>
  <si>
    <t>Quặng đồng có hàm lượng Cu≥5%</t>
  </si>
  <si>
    <t>I1002</t>
  </si>
  <si>
    <t>Tinh quặng đồng có hàm lượng 18%≤Cu&lt;20%</t>
  </si>
  <si>
    <t>I11</t>
  </si>
  <si>
    <t>Nikel (Quặng Nikel)</t>
  </si>
  <si>
    <t>I12</t>
  </si>
  <si>
    <t>I1201</t>
  </si>
  <si>
    <t>Molipden</t>
  </si>
  <si>
    <t>I1202</t>
  </si>
  <si>
    <t>Cô-ban (coban), thủy ngân, va-na-đi (vanadi)</t>
  </si>
  <si>
    <t>Bảng giá tính thuế tài nguyên của 63 tỉnh/thành phố không quy định giá tính thuế tài nguyên của Cô-ban (coban), thủy ngân, va-na-đi (vanadi)</t>
  </si>
  <si>
    <t>I13</t>
  </si>
  <si>
    <t>Khoáng sản kim loại khác</t>
  </si>
  <si>
    <t>I1301</t>
  </si>
  <si>
    <t>Tinh quặng Bismuth hàm lượng 10%≤Bi&lt;20%</t>
  </si>
  <si>
    <t>I1302</t>
  </si>
  <si>
    <t>Quặng Crôm hàm lượng Cr≥40%</t>
  </si>
  <si>
    <t>BẢNG GIÁ TÍNH THUẾ TÀI NGUYÊN ĐỐI VỚI KHOÁNG SẢN KIM LOẠI</t>
  </si>
  <si>
    <t>II</t>
  </si>
  <si>
    <t>Khoáng sản không kim loại</t>
  </si>
  <si>
    <t>II1</t>
  </si>
  <si>
    <t>Đất khai thác để san lấp, xây dựng công trình</t>
  </si>
  <si>
    <t>m3</t>
  </si>
  <si>
    <t>II2</t>
  </si>
  <si>
    <t>Đá, sỏi</t>
  </si>
  <si>
    <t>II201</t>
  </si>
  <si>
    <t>Sỏi</t>
  </si>
  <si>
    <t>II20101</t>
  </si>
  <si>
    <t>Sạn trắng</t>
  </si>
  <si>
    <t>II20102</t>
  </si>
  <si>
    <t>Các loại cuội, sỏi, sạn khác</t>
  </si>
  <si>
    <t>II202</t>
  </si>
  <si>
    <t>Đá xây dựng</t>
  </si>
  <si>
    <t>II20201</t>
  </si>
  <si>
    <t>II2020101</t>
  </si>
  <si>
    <t>II2020102</t>
  </si>
  <si>
    <t>II2020103</t>
  </si>
  <si>
    <t>II2020104</t>
  </si>
  <si>
    <t>II2020105</t>
  </si>
  <si>
    <t>II20202</t>
  </si>
  <si>
    <t>Đá mỹ nghệ (bao gồm tất cả các loại đá làm mỹ nghệ)</t>
  </si>
  <si>
    <t>II2020201</t>
  </si>
  <si>
    <t>II2020202</t>
  </si>
  <si>
    <t>II2020203</t>
  </si>
  <si>
    <t>II2020204</t>
  </si>
  <si>
    <t>II20203</t>
  </si>
  <si>
    <t>Đá làm vật liệu xây dựng thông thường</t>
  </si>
  <si>
    <t>II2020301</t>
  </si>
  <si>
    <t>II2020302</t>
  </si>
  <si>
    <t>II2020303</t>
  </si>
  <si>
    <t>Đá cấp phối</t>
  </si>
  <si>
    <t>II2020304</t>
  </si>
  <si>
    <t>Đá dăm các loại</t>
  </si>
  <si>
    <t>II2020305</t>
  </si>
  <si>
    <t>Đá lô ca</t>
  </si>
  <si>
    <t>II2020306</t>
  </si>
  <si>
    <t>II3</t>
  </si>
  <si>
    <t>Đá nung vôi và sản xuất xi măng</t>
  </si>
  <si>
    <t>II301</t>
  </si>
  <si>
    <t>Đá vôi sản xuất vôi công nghiệp (khoáng sản khai thác)</t>
  </si>
  <si>
    <t>II302</t>
  </si>
  <si>
    <t>Đá sản xuất xi măng</t>
  </si>
  <si>
    <t>II30201</t>
  </si>
  <si>
    <t>Đá vôi sản xuất xi măng (khoáng sản khai thác)</t>
  </si>
  <si>
    <t>II30202</t>
  </si>
  <si>
    <t>II30203</t>
  </si>
  <si>
    <t>Đá làm phụ gia sản xuất xi măng</t>
  </si>
  <si>
    <t>II3020301</t>
  </si>
  <si>
    <t>Đá puzolan (khoáng sản khai thác)</t>
  </si>
  <si>
    <t>II3020302</t>
  </si>
  <si>
    <t>Đá cát kết silic (khoáng sản khai thác)</t>
  </si>
  <si>
    <t>II3020303</t>
  </si>
  <si>
    <t>Đá cát kết đen (khoáng sản khai thác)</t>
  </si>
  <si>
    <t>II3020304</t>
  </si>
  <si>
    <t>III4</t>
  </si>
  <si>
    <t>Đá hoa trắng</t>
  </si>
  <si>
    <t>II401</t>
  </si>
  <si>
    <t>II402</t>
  </si>
  <si>
    <t>Đá hoa trắng dạng khối (≥ 0,4m3) để xẻ làm ốp lát</t>
  </si>
  <si>
    <t>II40201</t>
  </si>
  <si>
    <t>Loại 1 - trắng đều</t>
  </si>
  <si>
    <t>II40202</t>
  </si>
  <si>
    <t>Loại 2 - vân vệt</t>
  </si>
  <si>
    <t>II40203</t>
  </si>
  <si>
    <t>Loại 3 - màu xám hoặc màu khác</t>
  </si>
  <si>
    <t>II403</t>
  </si>
  <si>
    <t>II5</t>
  </si>
  <si>
    <t>Cát</t>
  </si>
  <si>
    <t>II501</t>
  </si>
  <si>
    <t>II502</t>
  </si>
  <si>
    <t>Cát xây dựng</t>
  </si>
  <si>
    <t>II50201</t>
  </si>
  <si>
    <t>Cát đen dùng trong xây dựng</t>
  </si>
  <si>
    <t>II50202</t>
  </si>
  <si>
    <t>Cát vàng dùng trong xây dựng</t>
  </si>
  <si>
    <t>II503</t>
  </si>
  <si>
    <t>Cát vàng sản xuất công nghiệp (khoáng sản khai thác)</t>
  </si>
  <si>
    <t>II6</t>
  </si>
  <si>
    <t>II7</t>
  </si>
  <si>
    <t>II8</t>
  </si>
  <si>
    <t>Đá Granite</t>
  </si>
  <si>
    <t>II801</t>
  </si>
  <si>
    <t>Đá Granite màu ruby</t>
  </si>
  <si>
    <t>II802</t>
  </si>
  <si>
    <t>Đá Granite màu đỏ</t>
  </si>
  <si>
    <t>II803</t>
  </si>
  <si>
    <t>Đá Granite màu tím, trắng</t>
  </si>
  <si>
    <t>II804</t>
  </si>
  <si>
    <t>II805</t>
  </si>
  <si>
    <t>Đá gabro và diorit</t>
  </si>
  <si>
    <t>II806</t>
  </si>
  <si>
    <t>Đá granite, gabro, diorit khai thác (không đồng nhất về màu sắc, độ hạt, độ thu hồi)</t>
  </si>
  <si>
    <t>II9</t>
  </si>
  <si>
    <t>Sét chịu lửa</t>
  </si>
  <si>
    <t>II901</t>
  </si>
  <si>
    <t>Sét chịu lửa màu trắng, xám, xám trắng</t>
  </si>
  <si>
    <t>II10</t>
  </si>
  <si>
    <t>Dolomit, quartzite</t>
  </si>
  <si>
    <t>II1001</t>
  </si>
  <si>
    <t>Dolomit</t>
  </si>
  <si>
    <t>II100101</t>
  </si>
  <si>
    <t>II100102</t>
  </si>
  <si>
    <t>II100103</t>
  </si>
  <si>
    <t>II100104</t>
  </si>
  <si>
    <t>II1002</t>
  </si>
  <si>
    <t>Quarzit</t>
  </si>
  <si>
    <t>II100201</t>
  </si>
  <si>
    <t>Quặng Quarzit thường</t>
  </si>
  <si>
    <t>II100202</t>
  </si>
  <si>
    <t>II100203</t>
  </si>
  <si>
    <t>Đá Quarzit (sử dụng áp điện)</t>
  </si>
  <si>
    <t>II1003</t>
  </si>
  <si>
    <t>Pyrophylit</t>
  </si>
  <si>
    <t>II100301</t>
  </si>
  <si>
    <t>Pyrophylit (khoáng sản khai thác)</t>
  </si>
  <si>
    <t>II100302</t>
  </si>
  <si>
    <t>II100303</t>
  </si>
  <si>
    <t>II100304</t>
  </si>
  <si>
    <t>II11</t>
  </si>
  <si>
    <t>Cao lanh (Kaolin/đất sét trắng/đất sét trầm tích; Quặng Felspat làm nguyên liệu gốm sứ)</t>
  </si>
  <si>
    <t>II1101</t>
  </si>
  <si>
    <t>Cao lanh (khoáng sản khai thác, chưa rây)</t>
  </si>
  <si>
    <t>II1102</t>
  </si>
  <si>
    <t>II1103</t>
  </si>
  <si>
    <t>II12</t>
  </si>
  <si>
    <t>Mica, thạch anh kỹ thuật</t>
  </si>
  <si>
    <t>II1201</t>
  </si>
  <si>
    <t>Mica</t>
  </si>
  <si>
    <t>II1202</t>
  </si>
  <si>
    <t>Thạch anh kỹ thuật</t>
  </si>
  <si>
    <t>II120201</t>
  </si>
  <si>
    <t>II120202</t>
  </si>
  <si>
    <t>Thạch anh bột</t>
  </si>
  <si>
    <t>II120203</t>
  </si>
  <si>
    <t>Thạch anh hạt</t>
  </si>
  <si>
    <t>II13</t>
  </si>
  <si>
    <t>Pirite, phosphorite</t>
  </si>
  <si>
    <t>II1301</t>
  </si>
  <si>
    <t>Bảng giá tính thuế tài nguyên của 63 tỉnh, thành phố không có giá tính thuế của các tài nguyên này</t>
  </si>
  <si>
    <t>II1302</t>
  </si>
  <si>
    <t>II130201</t>
  </si>
  <si>
    <t>II130202</t>
  </si>
  <si>
    <t>II130203</t>
  </si>
  <si>
    <t>II14</t>
  </si>
  <si>
    <t>Apatit</t>
  </si>
  <si>
    <t>II1401</t>
  </si>
  <si>
    <t>Apatit loại I</t>
  </si>
  <si>
    <t>II1402</t>
  </si>
  <si>
    <t>Apatit loại II</t>
  </si>
  <si>
    <t>II1403</t>
  </si>
  <si>
    <t>Apatit loại III</t>
  </si>
  <si>
    <t>II1404</t>
  </si>
  <si>
    <t>Apatit loại tuyển</t>
  </si>
  <si>
    <t>II15</t>
  </si>
  <si>
    <t>Secpentin (Quặng secpentin)</t>
  </si>
  <si>
    <t>II16</t>
  </si>
  <si>
    <t>Than antraxit hầm lò</t>
  </si>
  <si>
    <t>II1601</t>
  </si>
  <si>
    <t>Than sạch trong than khai thác (cám 0-15, cục -15)</t>
  </si>
  <si>
    <t>II1602</t>
  </si>
  <si>
    <t>Than cục</t>
  </si>
  <si>
    <t>II160201</t>
  </si>
  <si>
    <t>II160202</t>
  </si>
  <si>
    <t>Than cục 2a, 2b</t>
  </si>
  <si>
    <t>II160203</t>
  </si>
  <si>
    <t>Than cục 3a, 3b</t>
  </si>
  <si>
    <t>II160204</t>
  </si>
  <si>
    <t>Than cục 4a, 4b</t>
  </si>
  <si>
    <t>II160205</t>
  </si>
  <si>
    <t>Than cục 5a, 5b</t>
  </si>
  <si>
    <t>II160206</t>
  </si>
  <si>
    <t>Than cục don 6a, 6b, 6c</t>
  </si>
  <si>
    <t>II160207</t>
  </si>
  <si>
    <t>Than cục don 7a, 7b, 7c</t>
  </si>
  <si>
    <t>II160208</t>
  </si>
  <si>
    <t>Than cục don 8a, 8b, 8c</t>
  </si>
  <si>
    <t>II1603</t>
  </si>
  <si>
    <t>Than cám</t>
  </si>
  <si>
    <t>II160301</t>
  </si>
  <si>
    <t>Than cám 1</t>
  </si>
  <si>
    <t>III60302</t>
  </si>
  <si>
    <t>Than cám 2</t>
  </si>
  <si>
    <t>II160303</t>
  </si>
  <si>
    <t>Than cám 3a, 3b, 3c</t>
  </si>
  <si>
    <t>II160304</t>
  </si>
  <si>
    <t>Than cám 4a, 4b</t>
  </si>
  <si>
    <t>II160305</t>
  </si>
  <si>
    <t>Than cám 5a, 5b</t>
  </si>
  <si>
    <t>II160306</t>
  </si>
  <si>
    <t>Than cám 6a, 6b</t>
  </si>
  <si>
    <t>Than cám 7a, 7b, 7c</t>
  </si>
  <si>
    <t>II1604</t>
  </si>
  <si>
    <t>Than bùn</t>
  </si>
  <si>
    <t>II160401</t>
  </si>
  <si>
    <t>Than bùn tuyển 1a, 1b</t>
  </si>
  <si>
    <t>II160402</t>
  </si>
  <si>
    <t>Than bùn tuyển 2a, 2b</t>
  </si>
  <si>
    <t>II160403</t>
  </si>
  <si>
    <t>Than bùn tuyển 3a, 3b, 3c</t>
  </si>
  <si>
    <t>II160404</t>
  </si>
  <si>
    <t>Than bùn tuyển 4a, 4b, 4c</t>
  </si>
  <si>
    <t>II17</t>
  </si>
  <si>
    <t>Than antraxit lộ thiên</t>
  </si>
  <si>
    <t>II1701</t>
  </si>
  <si>
    <t>II1702</t>
  </si>
  <si>
    <t>II170201</t>
  </si>
  <si>
    <t>Than cục 1a, 1b, 1c</t>
  </si>
  <si>
    <t>II170202</t>
  </si>
  <si>
    <t>II170203</t>
  </si>
  <si>
    <t>II170204</t>
  </si>
  <si>
    <t>II170205</t>
  </si>
  <si>
    <t>II170206</t>
  </si>
  <si>
    <t>II170207</t>
  </si>
  <si>
    <t>II170208</t>
  </si>
  <si>
    <t>II1703</t>
  </si>
  <si>
    <t>II170301</t>
  </si>
  <si>
    <t>II170302</t>
  </si>
  <si>
    <t>II170303</t>
  </si>
  <si>
    <t>II170304</t>
  </si>
  <si>
    <t>II170305</t>
  </si>
  <si>
    <t>II170306</t>
  </si>
  <si>
    <t>II170307</t>
  </si>
  <si>
    <t>II1704</t>
  </si>
  <si>
    <t>II170401</t>
  </si>
  <si>
    <t>II170402</t>
  </si>
  <si>
    <t>II170403</t>
  </si>
  <si>
    <t>II170404</t>
  </si>
  <si>
    <t>II18</t>
  </si>
  <si>
    <t>Than nâu, than mỡ</t>
  </si>
  <si>
    <t>II1801</t>
  </si>
  <si>
    <t>Than nâu</t>
  </si>
  <si>
    <t>II1802</t>
  </si>
  <si>
    <t>Than mỡ</t>
  </si>
  <si>
    <t>II19</t>
  </si>
  <si>
    <t>II20</t>
  </si>
  <si>
    <t>Kim cương, rubi, sapphire</t>
  </si>
  <si>
    <t>II2001</t>
  </si>
  <si>
    <t>Ru bi</t>
  </si>
  <si>
    <t>II200101</t>
  </si>
  <si>
    <t>Rubi làm tranh đá quý, bột mài kích thước nhỏ hơn 2mm</t>
  </si>
  <si>
    <t>II200102</t>
  </si>
  <si>
    <t>Rubi trang sức không khuyết tật ≥ 2mm</t>
  </si>
  <si>
    <t>viên</t>
  </si>
  <si>
    <t>II200103</t>
  </si>
  <si>
    <t>Rubi trang sức khuyết tật ≥ 2mm</t>
  </si>
  <si>
    <t>II200104</t>
  </si>
  <si>
    <t>Ám tiêu đá hoa chứa rubi khuyết tật nguồn gốc pegmatit</t>
  </si>
  <si>
    <t>II2002</t>
  </si>
  <si>
    <t>Sapphire</t>
  </si>
  <si>
    <t>II200201</t>
  </si>
  <si>
    <t>Sapphire trang sức không khuyết tật ≥ 2mm</t>
  </si>
  <si>
    <t>II200202</t>
  </si>
  <si>
    <t>Sapphire trang sức khuyết tật ≥ 2mm</t>
  </si>
  <si>
    <t>Sapphire làm tranh đá quý kích thước nhỏ 2mm</t>
  </si>
  <si>
    <t>II2003</t>
  </si>
  <si>
    <t>Corindon</t>
  </si>
  <si>
    <t>II200301</t>
  </si>
  <si>
    <t>Corindon làm tranh đá quý kích thước nhỏ hơn 2,5 mm</t>
  </si>
  <si>
    <t>II200302</t>
  </si>
  <si>
    <t>Corindon trang sức hoặc kích thước lớn hơn 2,5 mm</t>
  </si>
  <si>
    <t>II21</t>
  </si>
  <si>
    <t>II22</t>
  </si>
  <si>
    <t>Adit, rodolite, pyrope, berin, spinen, topaz</t>
  </si>
  <si>
    <t>II2201</t>
  </si>
  <si>
    <t>Berin, mã não có màu xanh da trời, xanh nước biển, sáng ngọc</t>
  </si>
  <si>
    <t>II23</t>
  </si>
  <si>
    <t>II2301</t>
  </si>
  <si>
    <t>Thạch anh ám khói, trong suốt, tóc</t>
  </si>
  <si>
    <t>II2302</t>
  </si>
  <si>
    <t>Anmetit (thạch anh tím)</t>
  </si>
  <si>
    <t>II2303</t>
  </si>
  <si>
    <t>Thạch anh tinh thể khác</t>
  </si>
  <si>
    <t>II24</t>
  </si>
  <si>
    <t>Khoáng sản không kim loại khác</t>
  </si>
  <si>
    <t>II2401</t>
  </si>
  <si>
    <t>Barit</t>
  </si>
  <si>
    <t>II240101</t>
  </si>
  <si>
    <t>II240102</t>
  </si>
  <si>
    <t>II2402</t>
  </si>
  <si>
    <t>Fluorit</t>
  </si>
  <si>
    <t>II240201</t>
  </si>
  <si>
    <t>II240202</t>
  </si>
  <si>
    <t>II240203</t>
  </si>
  <si>
    <t>II2403</t>
  </si>
  <si>
    <t>Quặng Diatomite khai thác</t>
  </si>
  <si>
    <t>II2404</t>
  </si>
  <si>
    <t>Graphit</t>
  </si>
  <si>
    <t>II240401</t>
  </si>
  <si>
    <t>Quặng Graphit khai thác</t>
  </si>
  <si>
    <t>II240402</t>
  </si>
  <si>
    <t>Tinh quặng Graphit</t>
  </si>
  <si>
    <t>II2405</t>
  </si>
  <si>
    <t>Quặng Tacl (Tale)</t>
  </si>
  <si>
    <t>II240501</t>
  </si>
  <si>
    <t>Quặng Tacl khai thác</t>
  </si>
  <si>
    <t>II240502</t>
  </si>
  <si>
    <t>Bột Tacl</t>
  </si>
  <si>
    <t>II2406</t>
  </si>
  <si>
    <t>II2407</t>
  </si>
  <si>
    <t>Bùn khoáng</t>
  </si>
  <si>
    <t>II2408</t>
  </si>
  <si>
    <t>Sét Bentonite</t>
  </si>
  <si>
    <t>II2409</t>
  </si>
  <si>
    <t>Quặng Silic</t>
  </si>
  <si>
    <t>II2410</t>
  </si>
  <si>
    <t>Quặng Magnesit</t>
  </si>
  <si>
    <t>II2411</t>
  </si>
  <si>
    <t>Đá phong thủy</t>
  </si>
  <si>
    <t>Đá sắt nazodac giàu corindon hoặc safia</t>
  </si>
  <si>
    <t>Calcite hồng, trắng, xanh</t>
  </si>
  <si>
    <t>Fluorit có màu xanh da trời, tím, xanh Cửu long</t>
  </si>
  <si>
    <t>Đá vôi, phiến vôi trang trí non bộ, phong thủy</t>
  </si>
  <si>
    <t>Tourmaline đen</t>
  </si>
  <si>
    <t>Granat có màu đỏ đậm, đỏ nâu, nâu, làm tranh đá quý, bột mài kích thước nhỏ hơn 2,5mm</t>
  </si>
  <si>
    <t>ĐVT: đồng</t>
  </si>
  <si>
    <t>PHỤ LỤC III</t>
  </si>
  <si>
    <t>III</t>
  </si>
  <si>
    <t>Sản phẩm của rừng tự nhiên</t>
  </si>
  <si>
    <t>III1</t>
  </si>
  <si>
    <t>Gỗ nhóm I</t>
  </si>
  <si>
    <t>III101</t>
  </si>
  <si>
    <t>III10101</t>
  </si>
  <si>
    <t>D&lt;25cm</t>
  </si>
  <si>
    <t>D: Đường kính</t>
  </si>
  <si>
    <t>III10102</t>
  </si>
  <si>
    <t>25cm≤D&lt;50cm</t>
  </si>
  <si>
    <t>III10103</t>
  </si>
  <si>
    <t>D≥50 cm</t>
  </si>
  <si>
    <t>III102</t>
  </si>
  <si>
    <t>Cẩm liên (cà gần)</t>
  </si>
  <si>
    <t>III103</t>
  </si>
  <si>
    <t>III104</t>
  </si>
  <si>
    <t>Du sam</t>
  </si>
  <si>
    <t>III105</t>
  </si>
  <si>
    <t>Gõ đỏ (Cà te/Hồ bì)</t>
  </si>
  <si>
    <t>III10501</t>
  </si>
  <si>
    <t>III10502</t>
  </si>
  <si>
    <t>III10503</t>
  </si>
  <si>
    <t>III106</t>
  </si>
  <si>
    <t>Gụ</t>
  </si>
  <si>
    <t>III10601</t>
  </si>
  <si>
    <t>III10602</t>
  </si>
  <si>
    <t>III10603</t>
  </si>
  <si>
    <t>III107</t>
  </si>
  <si>
    <t>Gụ mật (Gõ mật)</t>
  </si>
  <si>
    <t>III10701</t>
  </si>
  <si>
    <t>III10702</t>
  </si>
  <si>
    <t>III10703</t>
  </si>
  <si>
    <t>III108</t>
  </si>
  <si>
    <t>Hoàng đàn</t>
  </si>
  <si>
    <t>III109</t>
  </si>
  <si>
    <t>Huê mộc, Sưa (Trắc thối/Huỳnh đàn đỏ)</t>
  </si>
  <si>
    <t>III110</t>
  </si>
  <si>
    <t>Huỳnh đường</t>
  </si>
  <si>
    <t>III111</t>
  </si>
  <si>
    <t>Hương</t>
  </si>
  <si>
    <t>III11101</t>
  </si>
  <si>
    <t>III11102</t>
  </si>
  <si>
    <t>III11103</t>
  </si>
  <si>
    <t>III112</t>
  </si>
  <si>
    <t>Hương tía</t>
  </si>
  <si>
    <t>III113</t>
  </si>
  <si>
    <t>Lát</t>
  </si>
  <si>
    <t>III114</t>
  </si>
  <si>
    <t>Mun</t>
  </si>
  <si>
    <t>III116</t>
  </si>
  <si>
    <t>Pơ mu</t>
  </si>
  <si>
    <t>III11601</t>
  </si>
  <si>
    <t>III11602</t>
  </si>
  <si>
    <t>III11603</t>
  </si>
  <si>
    <t>III117</t>
  </si>
  <si>
    <t>Sơn huyết</t>
  </si>
  <si>
    <t>III118</t>
  </si>
  <si>
    <t>Trai</t>
  </si>
  <si>
    <t>III119</t>
  </si>
  <si>
    <t>Trắc</t>
  </si>
  <si>
    <t>III11901</t>
  </si>
  <si>
    <t>III11902</t>
  </si>
  <si>
    <t>25cm≤D&lt;35cm</t>
  </si>
  <si>
    <t>III11903</t>
  </si>
  <si>
    <t>35cm≤D&lt;50cm</t>
  </si>
  <si>
    <t>III11904</t>
  </si>
  <si>
    <t>50cm≤D&lt;65cm</t>
  </si>
  <si>
    <t>III11905</t>
  </si>
  <si>
    <t>D≥65cm</t>
  </si>
  <si>
    <t>III120</t>
  </si>
  <si>
    <t>Các loại khác</t>
  </si>
  <si>
    <t>III12001</t>
  </si>
  <si>
    <t>III12002</t>
  </si>
  <si>
    <t>III12003</t>
  </si>
  <si>
    <t>III12004</t>
  </si>
  <si>
    <t>III2</t>
  </si>
  <si>
    <t>Gỗ nhóm II</t>
  </si>
  <si>
    <t>III201</t>
  </si>
  <si>
    <t>Cẩm xe</t>
  </si>
  <si>
    <t>III202</t>
  </si>
  <si>
    <t>Đinh (đinh hương)</t>
  </si>
  <si>
    <t>III20201</t>
  </si>
  <si>
    <t>III20202</t>
  </si>
  <si>
    <t>III203</t>
  </si>
  <si>
    <t>Lim xanh</t>
  </si>
  <si>
    <t>III20301</t>
  </si>
  <si>
    <t>III20302</t>
  </si>
  <si>
    <t>III20303</t>
  </si>
  <si>
    <t>III204</t>
  </si>
  <si>
    <t>Nghiến</t>
  </si>
  <si>
    <t>III20401</t>
  </si>
  <si>
    <t>III20402</t>
  </si>
  <si>
    <t>III20403</t>
  </si>
  <si>
    <t>III205</t>
  </si>
  <si>
    <t>Kiền kiền</t>
  </si>
  <si>
    <t>III20501</t>
  </si>
  <si>
    <t>III20502</t>
  </si>
  <si>
    <t>III20503</t>
  </si>
  <si>
    <t>III206</t>
  </si>
  <si>
    <t>Da đá</t>
  </si>
  <si>
    <t>III207</t>
  </si>
  <si>
    <t>Sao xanh</t>
  </si>
  <si>
    <t>III208</t>
  </si>
  <si>
    <t>Sến</t>
  </si>
  <si>
    <t>III209</t>
  </si>
  <si>
    <t>Sến mật</t>
  </si>
  <si>
    <t>III210</t>
  </si>
  <si>
    <t>Sến mủ</t>
  </si>
  <si>
    <t>III211</t>
  </si>
  <si>
    <t>Táu mật</t>
  </si>
  <si>
    <t>III212</t>
  </si>
  <si>
    <t>III213</t>
  </si>
  <si>
    <t>Xoay</t>
  </si>
  <si>
    <t>III21301</t>
  </si>
  <si>
    <t>III21302</t>
  </si>
  <si>
    <t>III21303</t>
  </si>
  <si>
    <t>III214</t>
  </si>
  <si>
    <t>III21401</t>
  </si>
  <si>
    <t>III21402</t>
  </si>
  <si>
    <t>III21403</t>
  </si>
  <si>
    <t>III3</t>
  </si>
  <si>
    <t>Gỗ nhóm III</t>
  </si>
  <si>
    <t>III301</t>
  </si>
  <si>
    <t>Bằng lăng</t>
  </si>
  <si>
    <t>III302</t>
  </si>
  <si>
    <t>Cà chắc (cà chí)</t>
  </si>
  <si>
    <t>III30201</t>
  </si>
  <si>
    <t>III30202</t>
  </si>
  <si>
    <t>III30203</t>
  </si>
  <si>
    <t>III303</t>
  </si>
  <si>
    <t>Cà ổi</t>
  </si>
  <si>
    <t>III304</t>
  </si>
  <si>
    <t>Chò chỉ</t>
  </si>
  <si>
    <t>III30401</t>
  </si>
  <si>
    <t>III30402</t>
  </si>
  <si>
    <t>III30403</t>
  </si>
  <si>
    <t>III305</t>
  </si>
  <si>
    <t>Chò chai</t>
  </si>
  <si>
    <t>III306</t>
  </si>
  <si>
    <t>III307</t>
  </si>
  <si>
    <t>Dạ hương</t>
  </si>
  <si>
    <t>III308</t>
  </si>
  <si>
    <t>Giỗi</t>
  </si>
  <si>
    <t>III30801</t>
  </si>
  <si>
    <t>III30802</t>
  </si>
  <si>
    <t>III30803</t>
  </si>
  <si>
    <t>III309</t>
  </si>
  <si>
    <t>Dầu gió</t>
  </si>
  <si>
    <t>III310</t>
  </si>
  <si>
    <t>Huỳnh</t>
  </si>
  <si>
    <t>III311</t>
  </si>
  <si>
    <t>Re mit</t>
  </si>
  <si>
    <t>III312</t>
  </si>
  <si>
    <t>Re hương</t>
  </si>
  <si>
    <t>III313</t>
  </si>
  <si>
    <t>Săng lẻ</t>
  </si>
  <si>
    <t>III314</t>
  </si>
  <si>
    <t>Sao đen</t>
  </si>
  <si>
    <t>III315</t>
  </si>
  <si>
    <t>Sao cát</t>
  </si>
  <si>
    <t>III316</t>
  </si>
  <si>
    <t>Trường mật</t>
  </si>
  <si>
    <t>III317</t>
  </si>
  <si>
    <t>Trường chua</t>
  </si>
  <si>
    <t>III318</t>
  </si>
  <si>
    <t>Vên vên</t>
  </si>
  <si>
    <t>III319</t>
  </si>
  <si>
    <t>III31901</t>
  </si>
  <si>
    <t>III31902</t>
  </si>
  <si>
    <t>III31903</t>
  </si>
  <si>
    <t>III31904</t>
  </si>
  <si>
    <t>Gỗ nhóm IV</t>
  </si>
  <si>
    <t>III401</t>
  </si>
  <si>
    <t>Bô bô</t>
  </si>
  <si>
    <t>III40101</t>
  </si>
  <si>
    <t>Chiều dài &lt;2m</t>
  </si>
  <si>
    <t>III40102</t>
  </si>
  <si>
    <t>Chiều dài ≥2m</t>
  </si>
  <si>
    <t>III402</t>
  </si>
  <si>
    <t>Chặc khế</t>
  </si>
  <si>
    <t>III403</t>
  </si>
  <si>
    <t>Cóc đá</t>
  </si>
  <si>
    <t>III404</t>
  </si>
  <si>
    <t>Dầu các loại</t>
  </si>
  <si>
    <t>III405</t>
  </si>
  <si>
    <t>Re (De)</t>
  </si>
  <si>
    <t>III406</t>
  </si>
  <si>
    <t>Gội tía</t>
  </si>
  <si>
    <t>III407</t>
  </si>
  <si>
    <t>Mỡ</t>
  </si>
  <si>
    <t>III408</t>
  </si>
  <si>
    <t>Sến bo bo</t>
  </si>
  <si>
    <t>III409</t>
  </si>
  <si>
    <t>Lim sừng</t>
  </si>
  <si>
    <t>III410</t>
  </si>
  <si>
    <t>Thông</t>
  </si>
  <si>
    <t>III411</t>
  </si>
  <si>
    <t>Thông lông gà</t>
  </si>
  <si>
    <t>III412</t>
  </si>
  <si>
    <t>Thông ba lá</t>
  </si>
  <si>
    <t>III413</t>
  </si>
  <si>
    <t>Thông nàng</t>
  </si>
  <si>
    <t>III41301</t>
  </si>
  <si>
    <t>D&lt;35cm</t>
  </si>
  <si>
    <t>III41302</t>
  </si>
  <si>
    <t>D≥35cm</t>
  </si>
  <si>
    <t>III414</t>
  </si>
  <si>
    <t>Vàng tâm</t>
  </si>
  <si>
    <t>III415</t>
  </si>
  <si>
    <t>III41501</t>
  </si>
  <si>
    <t>III41502</t>
  </si>
  <si>
    <t>III41504</t>
  </si>
  <si>
    <t>III5</t>
  </si>
  <si>
    <t>III501</t>
  </si>
  <si>
    <t>Gỗ nhóm V</t>
  </si>
  <si>
    <t>III50101</t>
  </si>
  <si>
    <t>Chò xanh</t>
  </si>
  <si>
    <t>III50102</t>
  </si>
  <si>
    <t>Chò xót</t>
  </si>
  <si>
    <t>III50103</t>
  </si>
  <si>
    <t>III50104</t>
  </si>
  <si>
    <t>Dầu</t>
  </si>
  <si>
    <t>III50105</t>
  </si>
  <si>
    <t>Dầu đỏ</t>
  </si>
  <si>
    <t>III50106</t>
  </si>
  <si>
    <t>Dầu đồng</t>
  </si>
  <si>
    <t>III50107</t>
  </si>
  <si>
    <t>Dầu nước</t>
  </si>
  <si>
    <t>III50108</t>
  </si>
  <si>
    <t>III50109</t>
  </si>
  <si>
    <t>Muồng (Muồng cánh dán)</t>
  </si>
  <si>
    <t>III50110</t>
  </si>
  <si>
    <t>Sa mộc</t>
  </si>
  <si>
    <t>III50111</t>
  </si>
  <si>
    <t>Sau sau (Táu hậu)</t>
  </si>
  <si>
    <t>III50112</t>
  </si>
  <si>
    <t>Thông hai lá</t>
  </si>
  <si>
    <t>III50113</t>
  </si>
  <si>
    <t>III5011301</t>
  </si>
  <si>
    <t>III5011302</t>
  </si>
  <si>
    <t>III5011303</t>
  </si>
  <si>
    <t>D≥50cm</t>
  </si>
  <si>
    <t>III502</t>
  </si>
  <si>
    <t>Gỗ nhóm VI</t>
  </si>
  <si>
    <t>III50201</t>
  </si>
  <si>
    <t>Bạch đàn</t>
  </si>
  <si>
    <t>III50202</t>
  </si>
  <si>
    <t>Cáng lò</t>
  </si>
  <si>
    <t>III50203</t>
  </si>
  <si>
    <t>Chò</t>
  </si>
  <si>
    <t>III50204</t>
  </si>
  <si>
    <t>Chò nâu</t>
  </si>
  <si>
    <t>III50205</t>
  </si>
  <si>
    <t>Keo</t>
  </si>
  <si>
    <t>III50206</t>
  </si>
  <si>
    <t>Kháo vàng</t>
  </si>
  <si>
    <t>III50207</t>
  </si>
  <si>
    <t>Mận rừng</t>
  </si>
  <si>
    <t>III50208</t>
  </si>
  <si>
    <t>Phay</t>
  </si>
  <si>
    <t>III50209</t>
  </si>
  <si>
    <t>Trám hồng</t>
  </si>
  <si>
    <t>III50210</t>
  </si>
  <si>
    <t>Xoan đào</t>
  </si>
  <si>
    <t>III50211</t>
  </si>
  <si>
    <t>Sấu</t>
  </si>
  <si>
    <t>III50212</t>
  </si>
  <si>
    <t>III5021201</t>
  </si>
  <si>
    <t>III5021202</t>
  </si>
  <si>
    <t>III5021203</t>
  </si>
  <si>
    <t>III503</t>
  </si>
  <si>
    <t>Gỗ nhóm VII</t>
  </si>
  <si>
    <t>III50301</t>
  </si>
  <si>
    <t>Gáo vàng</t>
  </si>
  <si>
    <t>III50302</t>
  </si>
  <si>
    <t>Lồng mức</t>
  </si>
  <si>
    <t>III50303</t>
  </si>
  <si>
    <t>Mò cua (Mù cua/Sữa)</t>
  </si>
  <si>
    <t>III50304</t>
  </si>
  <si>
    <t>Trám trắng</t>
  </si>
  <si>
    <t>III50305</t>
  </si>
  <si>
    <t>Vang trứng</t>
  </si>
  <si>
    <t>III50306</t>
  </si>
  <si>
    <t>Xoăn</t>
  </si>
  <si>
    <t>III50307</t>
  </si>
  <si>
    <t>III504</t>
  </si>
  <si>
    <t>Gỗ nhóm VIII</t>
  </si>
  <si>
    <t>III50401</t>
  </si>
  <si>
    <t>Bồ đề</t>
  </si>
  <si>
    <t>III50402</t>
  </si>
  <si>
    <t>Bộp (đa xanh)</t>
  </si>
  <si>
    <t>III50403</t>
  </si>
  <si>
    <t>Trụ mỏ</t>
  </si>
  <si>
    <t>III50404</t>
  </si>
  <si>
    <t>III5040401</t>
  </si>
  <si>
    <t>III5040402</t>
  </si>
  <si>
    <t>D≥25cm</t>
  </si>
  <si>
    <t>III6</t>
  </si>
  <si>
    <t>Cành, ngọn, gốc, rễ</t>
  </si>
  <si>
    <t>III601</t>
  </si>
  <si>
    <t>Cành, ngọn</t>
  </si>
  <si>
    <t>bằng 10% giá bán gỗ tương ứng</t>
  </si>
  <si>
    <t>bằng 30% giá bán gỗ tương ứng</t>
  </si>
  <si>
    <t>III602</t>
  </si>
  <si>
    <t>Gốc, rễ</t>
  </si>
  <si>
    <t>bằng 50% giá bán gỗ tương ứng</t>
  </si>
  <si>
    <t>III7</t>
  </si>
  <si>
    <t>Củi</t>
  </si>
  <si>
    <t>III8</t>
  </si>
  <si>
    <t>Tre, trúc, nứa, mai, giang, tranh, vầu, lồ ô</t>
  </si>
  <si>
    <t>III801</t>
  </si>
  <si>
    <t>Tre</t>
  </si>
  <si>
    <t>D&lt;5cm</t>
  </si>
  <si>
    <t>cây</t>
  </si>
  <si>
    <t>III80102</t>
  </si>
  <si>
    <t>5cm≤D&lt;6cm</t>
  </si>
  <si>
    <t>III80103</t>
  </si>
  <si>
    <t>6cm≤D&lt;10cm</t>
  </si>
  <si>
    <t>III80104</t>
  </si>
  <si>
    <t>D≥10 cm</t>
  </si>
  <si>
    <t>III802</t>
  </si>
  <si>
    <t>Trúc</t>
  </si>
  <si>
    <t>III803</t>
  </si>
  <si>
    <t>Nứa</t>
  </si>
  <si>
    <t>III80301</t>
  </si>
  <si>
    <t>D&lt;7cm</t>
  </si>
  <si>
    <t>III80302</t>
  </si>
  <si>
    <t>D≥7cm</t>
  </si>
  <si>
    <t>III804</t>
  </si>
  <si>
    <t>Mai</t>
  </si>
  <si>
    <t>III80401</t>
  </si>
  <si>
    <t>D&lt;6cm</t>
  </si>
  <si>
    <t>III80402</t>
  </si>
  <si>
    <t>III80403</t>
  </si>
  <si>
    <t>III805</t>
  </si>
  <si>
    <t>Vầu</t>
  </si>
  <si>
    <t>III80501</t>
  </si>
  <si>
    <t>III80502</t>
  </si>
  <si>
    <t>III80503</t>
  </si>
  <si>
    <t>III806</t>
  </si>
  <si>
    <t>Tranh</t>
  </si>
  <si>
    <t>III807</t>
  </si>
  <si>
    <t>Giang</t>
  </si>
  <si>
    <t>III80701</t>
  </si>
  <si>
    <t>III80702</t>
  </si>
  <si>
    <t>1II80703</t>
  </si>
  <si>
    <t>III808</t>
  </si>
  <si>
    <t>Lồ ô</t>
  </si>
  <si>
    <t>III80801</t>
  </si>
  <si>
    <t>III80802</t>
  </si>
  <si>
    <t>III80803</t>
  </si>
  <si>
    <t>III9</t>
  </si>
  <si>
    <t>Trầm hương, kỳ nam</t>
  </si>
  <si>
    <t>III901</t>
  </si>
  <si>
    <t>III90101</t>
  </si>
  <si>
    <t>III90102</t>
  </si>
  <si>
    <t>III90103</t>
  </si>
  <si>
    <t>Loại 3</t>
  </si>
  <si>
    <t>Kỳ nam</t>
  </si>
  <si>
    <t>III90201</t>
  </si>
  <si>
    <t>Loại 1</t>
  </si>
  <si>
    <t>III90202</t>
  </si>
  <si>
    <t>Loại 2</t>
  </si>
  <si>
    <t>III10</t>
  </si>
  <si>
    <t>Hồi, quế, sa nhân, thảo quả</t>
  </si>
  <si>
    <t>III1001</t>
  </si>
  <si>
    <t>Hồi</t>
  </si>
  <si>
    <t>III100101</t>
  </si>
  <si>
    <t>Tươi</t>
  </si>
  <si>
    <t>Khô</t>
  </si>
  <si>
    <t>Quế</t>
  </si>
  <si>
    <t>III100201</t>
  </si>
  <si>
    <t>III100202</t>
  </si>
  <si>
    <t>Sa nhân</t>
  </si>
  <si>
    <t>III100301</t>
  </si>
  <si>
    <t>III100302</t>
  </si>
  <si>
    <t>Thảo quả</t>
  </si>
  <si>
    <t>III100401</t>
  </si>
  <si>
    <t>III100402</t>
  </si>
  <si>
    <t>III11</t>
  </si>
  <si>
    <t>Các sản phẩm khác của rừng tự nhiên</t>
  </si>
  <si>
    <t>PHỤ LỤC V</t>
  </si>
  <si>
    <t>Cấp 2</t>
  </si>
  <si>
    <t>Cấp 3</t>
  </si>
  <si>
    <t>Cấp 4</t>
  </si>
  <si>
    <t>Cấp 5</t>
  </si>
  <si>
    <t>Cấp 6</t>
  </si>
  <si>
    <t>V</t>
  </si>
  <si>
    <t>Nước thiên nhiên</t>
  </si>
  <si>
    <t>V1</t>
  </si>
  <si>
    <t>Nước khoáng thiên nhiên, nước nóng thiên nhiên, nước thiên nhiên tinh lọc đóng chai, đóng hộp</t>
  </si>
  <si>
    <t>V101</t>
  </si>
  <si>
    <t>Nước khoáng thiên nhiên, nước nóng thiên nhiên đóng chai, đóng hộp</t>
  </si>
  <si>
    <t>V10101</t>
  </si>
  <si>
    <t>Nước khoáng thiên nhiên, nước nóng thiên nhiên dùng để đóng chai, đóng hộp chất lượng trung bình (so với tiêu chuẩn đóng chai phải lọc bỏ một số hợp chất để hợp quy với Bộ Y tế)</t>
  </si>
  <si>
    <t>V10102</t>
  </si>
  <si>
    <t>Nước khoáng thiên nhiên, nước nóng thiên nhiên dùng để đóng chai, đóng hộp chất lượng cao (lọc, khử vi khuẩn, vi sinh, không phải lọc một số hợp chất vô cơ)</t>
  </si>
  <si>
    <t>V10103</t>
  </si>
  <si>
    <t>V10104</t>
  </si>
  <si>
    <t>Nước khoáng thiên nhiên dùng để ngâm, tắm, trị bệnh, dịch vụ du lịch...</t>
  </si>
  <si>
    <t>V102</t>
  </si>
  <si>
    <t>Nước thiên nhiên tinh lọc đóng chai, đóng hộp</t>
  </si>
  <si>
    <t>V10201</t>
  </si>
  <si>
    <t>V10202</t>
  </si>
  <si>
    <t>V2</t>
  </si>
  <si>
    <t>Nước thiên nhiên dùng cho sản xuất kinh doanh nước sạch</t>
  </si>
  <si>
    <t>V301</t>
  </si>
  <si>
    <t>Nước mặt</t>
  </si>
  <si>
    <t>V302</t>
  </si>
  <si>
    <t>Nước dưới đất (nước ngầm)</t>
  </si>
  <si>
    <t>V3</t>
  </si>
  <si>
    <t>Nước thiên nhiên dùng cho khai khoáng</t>
  </si>
  <si>
    <t>V303</t>
  </si>
  <si>
    <t>BẢNG GIÁ TÍNH THUẾ TÀI NGUYÊN ĐỐI VỚI NƯỚC THIÊN NHIÊN</t>
  </si>
  <si>
    <t>BẢNG GIÁ TÍNH THUẾ TÀI NGUYÊN ĐỐI VỚI KHOÁNG SẢN KHÔNG KIM LOẠI</t>
  </si>
  <si>
    <t>Khung giá tính thuế tài nguyên theo Thông tư số 44/2017/TT-BTC</t>
  </si>
  <si>
    <t>Giá tính thuế tài nguyên theo Quyết định số 03/2016/QĐ-UBND</t>
  </si>
  <si>
    <t>Vàng kim loại (vàng cốm); vàng sa khoáng</t>
  </si>
  <si>
    <t>Quăng antimon có hàm lượng 15%&lt;Sb≤20%</t>
  </si>
  <si>
    <t>Đá khối để xẻ (trừ đá hoa trắng, granit và dolomit)</t>
  </si>
  <si>
    <t>Đá sét sản xuất xi măng (khoáng sản khai thác)</t>
  </si>
  <si>
    <t>Quặng laterit sắt (khoáng sản khai thác)</t>
  </si>
  <si>
    <t>II4</t>
  </si>
  <si>
    <t>Cát san lấp (bao gồm cả cát nhiễm mặn)</t>
  </si>
  <si>
    <t>21.000 - 31.000</t>
  </si>
  <si>
    <t>Sét chịu lửa các màu còn lại</t>
  </si>
  <si>
    <t>II200203</t>
  </si>
  <si>
    <t>Dáng hương (giáng hương)</t>
  </si>
  <si>
    <t>III115</t>
  </si>
  <si>
    <t>Muồng đen</t>
  </si>
  <si>
    <t>III20203</t>
  </si>
  <si>
    <t>III41503</t>
  </si>
  <si>
    <t>Gỗ nhóm V, VI, VII, VIII và các loại gỗ khác</t>
  </si>
  <si>
    <t>bằng 20% giá bán gỗ tương ứng</t>
  </si>
  <si>
    <t>3.000.000 - 6.000.000</t>
  </si>
  <si>
    <t>bằng 40% giá bán gỗ tương ứng</t>
  </si>
  <si>
    <t>III80101</t>
  </si>
  <si>
    <t>III1101</t>
  </si>
  <si>
    <t>Song mây</t>
  </si>
  <si>
    <t>III1102</t>
  </si>
  <si>
    <t>Lá buông</t>
  </si>
  <si>
    <t>III1103</t>
  </si>
  <si>
    <t>Trắc dây</t>
  </si>
  <si>
    <t>III1104</t>
  </si>
  <si>
    <t>Gốc cây kiểng (đường kính &lt;25cm)</t>
  </si>
  <si>
    <t>gốc</t>
  </si>
  <si>
    <t xml:space="preserve">Lấy bằng giá theo Quyết định số 03/2016/QĐ-UBND </t>
  </si>
  <si>
    <t>Nước thiên nhiên dùng cho mục đích khác</t>
  </si>
  <si>
    <t>Nước thiên nhiên dùng trong sản xuất rượu, bia, nước giải khát, nước đá</t>
  </si>
  <si>
    <t>khung giá của Bộ TC thiếu ĐVT</t>
  </si>
  <si>
    <t>Các loại khoáng sản không kim loại khác trên địa bàn tỉnh</t>
  </si>
  <si>
    <t>II241201</t>
  </si>
  <si>
    <t>II202030301</t>
  </si>
  <si>
    <t>Đá cấp phối Dmax 25</t>
  </si>
  <si>
    <t>II202030302</t>
  </si>
  <si>
    <t>Đá cấp phối Dmax 37,5</t>
  </si>
  <si>
    <t>San hô chết</t>
  </si>
  <si>
    <t>109.000 đ/tấn</t>
  </si>
  <si>
    <t>Đá vỉ</t>
  </si>
  <si>
    <t>II241202</t>
  </si>
  <si>
    <t>II241203</t>
  </si>
  <si>
    <t>Tổng hợp giá tính thuế của cơ quan thuế cc</t>
  </si>
  <si>
    <t>III5030701</t>
  </si>
  <si>
    <t>III5030702</t>
  </si>
  <si>
    <t>III5030703</t>
  </si>
  <si>
    <t>III100102</t>
  </si>
  <si>
    <t>Trầm hương</t>
  </si>
  <si>
    <t>Quặng vàng có hàm lượng 6≤Au&lt;7 gram/tấn</t>
  </si>
  <si>
    <t>Đá 1x1,5</t>
  </si>
  <si>
    <t>Đá 1x1,9</t>
  </si>
  <si>
    <t>Đá 1x2</t>
  </si>
  <si>
    <t>Đá 2x4</t>
  </si>
  <si>
    <t>Đá 3x8</t>
  </si>
  <si>
    <t>Đá 4x6</t>
  </si>
  <si>
    <t>Đá 5x7</t>
  </si>
  <si>
    <t>đá 5x7 tăng thêm 4%</t>
  </si>
  <si>
    <t>đá 5x7 tăng thêm 8%</t>
  </si>
  <si>
    <t>đá 2x4 tăng thêm 10%</t>
  </si>
  <si>
    <t>Đá hộc</t>
  </si>
  <si>
    <t>Đá tảng lăn nguyên khai làm đá chẻ</t>
  </si>
  <si>
    <t>Đá chẻ thành phẩm</t>
  </si>
  <si>
    <t>Đá 0,5x1(đá mi)</t>
  </si>
  <si>
    <t>đá 2x4 tăng thêm 15%</t>
  </si>
  <si>
    <t>Đá cuội lớn nguyên khai</t>
  </si>
  <si>
    <t>Đá cuội 4x6 nguyên khai</t>
  </si>
  <si>
    <t>Cát làm thủy tinh nguyên khai</t>
  </si>
  <si>
    <t>Cát làm thủy tinh tuyển rửa</t>
  </si>
  <si>
    <t>II601</t>
  </si>
  <si>
    <t>II602</t>
  </si>
  <si>
    <t>Sạn, sỏi nguyên khai</t>
  </si>
  <si>
    <t>II2010201</t>
  </si>
  <si>
    <t>II2010202</t>
  </si>
  <si>
    <t>II2010203</t>
  </si>
  <si>
    <t>Đất Bazan nguyên khai</t>
  </si>
  <si>
    <t>Đất san lấp</t>
  </si>
  <si>
    <t>II101</t>
  </si>
  <si>
    <t>II102</t>
  </si>
  <si>
    <t>Chua khét</t>
  </si>
  <si>
    <t>Dái ngựa</t>
  </si>
  <si>
    <t>III110401</t>
  </si>
  <si>
    <t>Gốc cây kiểng</t>
  </si>
  <si>
    <t>III110402</t>
  </si>
  <si>
    <t>Gốc cây kiểng (đường kính từ 25cm trở lên)</t>
  </si>
  <si>
    <t>Chi tiết ở cấp 5 theo ý kiến các thành viên cuộc họp</t>
  </si>
  <si>
    <t>Chi tiết ở cấp 3 theo ý kiến các thành viên cuộc họp</t>
  </si>
  <si>
    <t>Chi tiết ở cấp 6 theo ý kiến các thành viên cuộc họp</t>
  </si>
  <si>
    <t>II202030401</t>
  </si>
  <si>
    <t>II202030402</t>
  </si>
  <si>
    <t>II202030403</t>
  </si>
  <si>
    <t>II202030404</t>
  </si>
  <si>
    <t>II202030405</t>
  </si>
  <si>
    <t>II202030406</t>
  </si>
  <si>
    <t>II202030407</t>
  </si>
  <si>
    <t>II202030408</t>
  </si>
  <si>
    <t>II202030601</t>
  </si>
  <si>
    <t>II202030602</t>
  </si>
  <si>
    <t>thống nhất theo ĐVT m3</t>
  </si>
  <si>
    <t>theo góp ý của Cục Thuế gửi Bộ Tài chính: Giá tối thiểu 38.000 đ/tấn, giá tối đa 50.000 đ/tấn</t>
  </si>
  <si>
    <t>Giá tối đa của Bộ TC thấp hơn Bảng giá QĐ 03/2016/QĐ-UBND thì lấy theo giá tối đa</t>
  </si>
  <si>
    <t>Giá theo QĐ 03/2016/QĐ-UBND ở giữa khung BTC thì lấy theo QĐ  03</t>
  </si>
  <si>
    <t>Sở NN đề nghị báo cáo điều chỉnh theo giá thông hai lá</t>
  </si>
  <si>
    <t>Nước thiên nhiên khai thác tinh lọc đóng chai, đóng hộp</t>
  </si>
  <si>
    <t>V201</t>
  </si>
  <si>
    <t>V202</t>
  </si>
  <si>
    <t>Quặng Quarzit (thạch anh tinh thể)</t>
  </si>
  <si>
    <t>Giá tính thuế tài nguyên</t>
  </si>
  <si>
    <t>Đá phôi (đá nguyên khai chế biến các loại đá làm vật liệu xây dựng thông thường trừ đá chẻ)</t>
  </si>
  <si>
    <t>Công ty Cổ phần Á Châu</t>
  </si>
  <si>
    <t>cũng là đá sau nổ mìn, 60.000 - 70.000</t>
  </si>
  <si>
    <t>Là sau nổ mìn (đá 
phôi) đc lựa chọn = nhân công, kích cỡ 10-20cm: 70.000 - 80.000</t>
  </si>
  <si>
    <t>không biết, ko có</t>
  </si>
  <si>
    <t>gồm VAT, phí môi trường , thuế tài nguyên: 160.000</t>
  </si>
  <si>
    <t>gồm VAT, phí môi trường , thuế tài nguyên: 150.000</t>
  </si>
  <si>
    <t>gồm VAT, phí môi trường , thuế tài nguyên: 240.000</t>
  </si>
  <si>
    <t>Đá 1,2x1,9 gồm VAT, phí môi trường , thuế tài nguyên: 230.000</t>
  </si>
  <si>
    <t>gồm VAT, phí môi trường , thuế tài nguyên: 180.000</t>
  </si>
  <si>
    <t>gồm VAT, phí môi trường , thuế tài nguyên: 170.000</t>
  </si>
  <si>
    <t>gồm VAT, phí môi trường , thuế tài nguyên: 190.000</t>
  </si>
  <si>
    <t>gồm VAT, phí môi trường , thuế tài nguyên: 130.000</t>
  </si>
  <si>
    <t>Đá cấp phối đồi (đá non)</t>
  </si>
  <si>
    <t>Đất đồi</t>
  </si>
  <si>
    <t>Công ty TNHH MTV Minexco Granite Khánh Hòa</t>
  </si>
  <si>
    <t>Công ty TNHH Mạnh Cường</t>
  </si>
  <si>
    <t>không có</t>
  </si>
  <si>
    <t>Công ty CP VTTB và XDGT Khánh Hoà</t>
  </si>
  <si>
    <t>có kích cỡ từ 7-20cm</t>
  </si>
  <si>
    <t>Đá sau bắn mìn dùng làm phôi liệu để gia công ra các loại khác</t>
  </si>
  <si>
    <t>Công ty TNHH Phước Thành</t>
  </si>
  <si>
    <t>Là đá có kích thước đều nhau, được lựa từ trong đá sau nổ mìn, có khối lượng từ 30-40kg/viên</t>
  </si>
  <si>
    <t>Công ty CP chế biến gỗ Việt Đức</t>
  </si>
  <si>
    <t>Đá trắng suối Lan: 1.223.338 đ/m3 (Loại 1: 1,8tr; loại 2: 1,2tr; loại 3: 800.000)</t>
  </si>
  <si>
    <t>ko bán ra ngoài, giá tính thuế 1,6tr. Đề xuất 1,76tr</t>
  </si>
  <si>
    <t>Đề xuất của Cục Thuế sau khi tham khảo DN</t>
  </si>
  <si>
    <t xml:space="preserve">tách thành 2 loại: Đá tím 2,125tr đ/m3; đá trắng 1,75tr đ/m3 </t>
  </si>
  <si>
    <t>Công ty CP Đầu tư Cái Mép</t>
  </si>
  <si>
    <t xml:space="preserve">Ghi chú: Có 3 doanh nghiệp thống nhất gồm </t>
  </si>
  <si>
    <t>-</t>
  </si>
  <si>
    <t>Chi nhánh Nha Trang - Cty TNHH Thiên Phú Phát và Công ty TNHH Đá Hóa An: Thống nhất qua điện thoại (A. Dương: 0975798777)</t>
  </si>
  <si>
    <t>Công ty TNHH Tư vấn thiết kế ADC: Thống nhất qua mail (A. Quỳnh: 0987247938)</t>
  </si>
  <si>
    <t>Đá Granite màu khác</t>
  </si>
  <si>
    <t>Công ty CP Kỹ thuật Cầu đường An Phong</t>
  </si>
  <si>
    <t>Là đá có kích thước đều nhau, được lựa từ trong đá sau nổ mìn, có khối lượng từ 30-40kg/viên: = 110.000/1,1= 100.000</t>
  </si>
  <si>
    <t>Là đá có kích thước đều nhau, được lựa từ trong đá sau nổ mìn, có khối lượng từ 30-40kg/viên: =138.000/1,1= 125.000</t>
  </si>
  <si>
    <t>Đá cấp phối thô</t>
  </si>
  <si>
    <t>100.000 (đã có VAT, phí môi trường, thuế tài nguyên)</t>
  </si>
  <si>
    <t>120.000 (đã có VAT, phí môi trường, thuế tài nguyên)</t>
  </si>
  <si>
    <t>40.000 (đã có VAT, phí môi trường, thuế tài nguyên)</t>
  </si>
  <si>
    <t>cũng là đá sau nổ mìn = 70.000/1,1 = 64.000 (ý kiến khác 50.000 - 60.000)</t>
  </si>
  <si>
    <t>cũng là đá sau nổ mìn = 60.000/1,1 = 55.000 (ý kiến khác 70.000)</t>
  </si>
  <si>
    <t>cũng là đá sau nổ mìn = 70.000/1,1 = 64.000 (ý kiến khác 70.000)</t>
  </si>
  <si>
    <t>1,1 USD x 22.765
 = 25.042</t>
  </si>
  <si>
    <t>Công ty TNHH Sao Mai Thế ký 21 và Cty Seafood F7</t>
  </si>
  <si>
    <t>Cty Sao Mai ko bán ra ngoài, giá tính thuế 1,3tr; Cty Seafood F17: 1,3tr</t>
  </si>
  <si>
    <t xml:space="preserve">Ý kiến Sở Tài nguyên và MT: Đá sau nổ mìn, đá phôi, đá nguyên khai là cùng một loại, nhưng Bộ Tài chính quy định khung giá khác nhau. </t>
  </si>
  <si>
    <t>Giá tính thuế tài nguyên trước khi lấy ý kiến DN</t>
  </si>
  <si>
    <t>Thống nhất đá hộc, đá xô bồ, đá nguyên khai cùng 1 loại (bỏ đá nguyên khai theo quyết định 03/2016/QĐ-UBND với giá 125.000 đ/m3)</t>
  </si>
  <si>
    <t>Thống nhất xếp đá hộc, đá base, đá phôi chung 1 loại theo khung giá (không tách ra như dự thảo quyết định trước đây)</t>
  </si>
  <si>
    <t>đá hộc 91.000, đá base 110.000</t>
  </si>
  <si>
    <t>Đá Granite màu tím</t>
  </si>
  <si>
    <t>Đá Granite màu trắng</t>
  </si>
  <si>
    <t>Thống nhất bỏ sau khi lấy ý kiến DN</t>
  </si>
  <si>
    <t>Là loại đá bán phong hóa, chưa đủ đk đưa vào XD. Theo ý kiến Sở TNMT ko đưa vào bảng giá tính thuế tài nguyên</t>
  </si>
  <si>
    <t>Cty CP DL Khoáng nóng Seafood F17</t>
  </si>
  <si>
    <t>Sét bùn nguyên khai</t>
  </si>
  <si>
    <t>Thống nhất bổ sung sét bùn vì  trên địa bàn tỉnh không gọi bùn khoáng như khung giá của BTC</t>
  </si>
  <si>
    <t>II80301</t>
  </si>
  <si>
    <t>II80302</t>
  </si>
  <si>
    <t>Thống nhất chi tiết ở cấp 4</t>
  </si>
  <si>
    <t>BẢNG GIÁ TÍNH THUẾ TÀI NGUYÊN ĐỐI VỚI SẢN PHẨM TỪ RỪNG TỰ NHIÊN</t>
  </si>
  <si>
    <t>PHỤ LỤC II</t>
  </si>
  <si>
    <t>II902</t>
  </si>
  <si>
    <t>II160307</t>
  </si>
  <si>
    <t>Giá tính thuế tài nguyên năm 2017</t>
  </si>
  <si>
    <t>PHỤ LỤC I</t>
  </si>
  <si>
    <t>Khung giá tính thuế tài nguyên theo Thông tư số 05/2020/TT-BTC</t>
  </si>
  <si>
    <t xml:space="preserve">Bạc </t>
  </si>
  <si>
    <t>Quặng antimoan có hàm lượng Sb ≤5%</t>
  </si>
  <si>
    <t>Quặng antimoan có hàm lượng 5&lt;Sb≤10%</t>
  </si>
  <si>
    <t>Quặng chì + kẽm hàm lượng 5%≤Pb+Zn&lt;10%</t>
  </si>
  <si>
    <t>Quặng chì + kẽm hàm lượng 10%≤Pb+Zn&lt;15%</t>
  </si>
  <si>
    <t>Quặng chì + kẽm hàm lượng Pb+Zn≥15%</t>
  </si>
  <si>
    <t>Nhôm, Bouxite</t>
  </si>
  <si>
    <t>Quặng bouxite trầm tích</t>
  </si>
  <si>
    <t>Quặng bouxite laterit</t>
  </si>
  <si>
    <t>Tinh quặng đồng có hàm lượng Cu ≥20% (trừ sản phẩm công nghiệp)</t>
  </si>
  <si>
    <t>I1003</t>
  </si>
  <si>
    <t>I1101</t>
  </si>
  <si>
    <t>Quăng niken có hàm lượng Ni&lt;0,5%</t>
  </si>
  <si>
    <t>I1102</t>
  </si>
  <si>
    <t>Quặng niken có hàm lượng 0,5 ≤Ni &lt;0,75%</t>
  </si>
  <si>
    <t>I1103</t>
  </si>
  <si>
    <t>Quặng niken có hàm lượng 0,75 ≤Ni &lt;1%</t>
  </si>
  <si>
    <t>I1104</t>
  </si>
  <si>
    <t>Quặng niken có hàm lượng 1 ≤Ni &lt;1,25%</t>
  </si>
  <si>
    <t>I1105</t>
  </si>
  <si>
    <t>Quặng niken có hàm lượng 1,25 ≤ Ni &lt;1,5%</t>
  </si>
  <si>
    <t>I1106</t>
  </si>
  <si>
    <t>Quặng niken có hàm lượng 1,5 ≤Ni &lt;1,75%</t>
  </si>
  <si>
    <t>I1107</t>
  </si>
  <si>
    <t>Quặng niken có hàm lượng 1,75 ≤Ni &lt;2%</t>
  </si>
  <si>
    <t>Đá hỗn hợp sau nổ mìn, đá xô bồ (khoáng sản khai thác)</t>
  </si>
  <si>
    <t>Đá chẻ</t>
  </si>
  <si>
    <t>II2020307</t>
  </si>
  <si>
    <t>Đá bụi, mạt đá</t>
  </si>
  <si>
    <t>Khánh Hòa chi tiết 2 loại</t>
  </si>
  <si>
    <t>Khánh Hòa chi tiết 3 loại</t>
  </si>
  <si>
    <t>Khánh Hòa chi tiết 9 loại, gồm cả đá bụi</t>
  </si>
  <si>
    <t>Trước đây Bộ TC không quy định nên Khánh Hòa chi tiết ở mục đá dăm</t>
  </si>
  <si>
    <t>II20204</t>
  </si>
  <si>
    <t>Đá bazan dạng cục, cột (trụ)</t>
  </si>
  <si>
    <t>Trước đây Bộ TC quy định chung đá chẻ, đá bazan dạng cột; Khánh Hòa chi tiết 2 loại</t>
  </si>
  <si>
    <t>Trước đây Bộ TC quy định chung đá chẻ, đá bazan dạng cột; Khánh Hòa chi tiết 2 loại. Hiện nay Bộ TC tách ra, mức giá cao hơn nên nằm ngoài khung</t>
  </si>
  <si>
    <t>Ngoài ra đá 1 x 1,6 cty XL số 1: 290.000đ/m3</t>
  </si>
  <si>
    <t>Ngoài ra Cty Cầu đường A Phong còn có tên đá 1 x 2 nhỏ; Cty TB&amp;XDGT KH còn có loại thảm nhựa (cối vo) từ 290.000 - 300.000 đ/m3, loại 1x1,8 từ 290.000 -320.000 đ/m3</t>
  </si>
  <si>
    <t>Cty TB&amp;XDGT KH còn có loại 1x2 thảm nhựa (cối vo) từ 270.000 -295.000 đ/m3; Cty CĐ An Phong đá 2-2,3cm (1x2 lớn): 275.000 đ/m3</t>
  </si>
  <si>
    <t>Ngoài ra còn có đá mi bụi rẻ hơn đá mi, đá mi thảm nhựa (cối vo) Cty TB&amp;XDGT KH 165.000 đ/m3</t>
  </si>
  <si>
    <t>Chỉ có DNTN Thanh Danh bán đá 5x7 (bằng giá đá 4x6)</t>
  </si>
  <si>
    <t>II404</t>
  </si>
  <si>
    <t>Đá hoa trắng sản xuất bột carbonat</t>
  </si>
  <si>
    <t>II405</t>
  </si>
  <si>
    <t>II406</t>
  </si>
  <si>
    <t>Đá hoa trắng làm sỏi nhân tạo</t>
  </si>
  <si>
    <t>Cát làm thủy tinh</t>
  </si>
  <si>
    <t>Đất làm gạch, ngói)</t>
  </si>
  <si>
    <t>II807</t>
  </si>
  <si>
    <t>Đá Granite bán phong hóa</t>
  </si>
  <si>
    <t>Đá Dolomite sau khai thác chưa phân loại màu sắc, chất lượng</t>
  </si>
  <si>
    <t>Đá khối Dolomite dùng để xẻ (trừ nhóm II100104)</t>
  </si>
  <si>
    <t>II10010201</t>
  </si>
  <si>
    <t>II10010202</t>
  </si>
  <si>
    <t>II10010203</t>
  </si>
  <si>
    <t>II10010204</t>
  </si>
  <si>
    <t>Đá Dolomite sử dụng làm nguyên liệu sản xuất công nghiệp</t>
  </si>
  <si>
    <t>Đá Dolomite màu vân gỗ</t>
  </si>
  <si>
    <t>Cao lanh đã rây</t>
  </si>
  <si>
    <t>II1104</t>
  </si>
  <si>
    <t>II120101</t>
  </si>
  <si>
    <t>II120102</t>
  </si>
  <si>
    <t>Sericite</t>
  </si>
  <si>
    <t>II120103</t>
  </si>
  <si>
    <t>Đá phiến sericite thu hồi từ khai thác sericite</t>
  </si>
  <si>
    <t>Chưa có khung giá</t>
  </si>
  <si>
    <t>II140101</t>
  </si>
  <si>
    <t>Apatit loại I dạng cục</t>
  </si>
  <si>
    <t>II140102</t>
  </si>
  <si>
    <t>Apatit loại I dạng bột</t>
  </si>
  <si>
    <t>II180201</t>
  </si>
  <si>
    <t>Than mỡ có độ tro khô Ak≤40%</t>
  </si>
  <si>
    <t>II180202</t>
  </si>
  <si>
    <t>Than mỡ có độ tro khô Ak&gt;40%</t>
  </si>
  <si>
    <t>II1901</t>
  </si>
  <si>
    <t>II1902</t>
  </si>
  <si>
    <t>Than bùn tuyển khác</t>
  </si>
  <si>
    <t>II1903</t>
  </si>
  <si>
    <t>Than bã sàng</t>
  </si>
  <si>
    <t>II1904</t>
  </si>
  <si>
    <t>Xít thải than</t>
  </si>
  <si>
    <t>II1905</t>
  </si>
  <si>
    <t>Than cám trong than nguyên khai 0-15 mm</t>
  </si>
  <si>
    <t>II1906</t>
  </si>
  <si>
    <t>Than cục trong than nguyên khai 15-100 mm</t>
  </si>
  <si>
    <t>Than khác</t>
  </si>
  <si>
    <t>Trước đây II19 là than bùn, hiện nay chia làm 6 loại gồm cả than bùn</t>
  </si>
  <si>
    <t>TT 05/2020/TT-BTC Khung giá không có chi tiết</t>
  </si>
  <si>
    <t>Rubi thô chưa phân loại theo kich thước, chất lượng</t>
  </si>
  <si>
    <t>Trước đây chi tiết 4 loại; hiện nay chỉ có 1 loại thô chưa phân loại, Khung giá không có chi tiết</t>
  </si>
  <si>
    <t>TT 05/2020/TT-BTC Khung giá chỉ có 1 loại thô chưa phân loại, Khung giá không có chi tiết</t>
  </si>
  <si>
    <t>Sapphire thô chưa phân loại theo kích thước, chất lượng</t>
  </si>
  <si>
    <t>Trước đây chi tiết 3 loại; hiện nay chỉ có 1 loại thô chưa phân loại, Khung giá không có chi tiết</t>
  </si>
  <si>
    <t>Corindon thô chưa phân loại theo kích thước, chất lượng</t>
  </si>
  <si>
    <t>Trước đây chi tiết 2 loại; hiện nay chỉ có 1 loại thô chưa phân loại, Khung giá không có chi tiết</t>
  </si>
  <si>
    <t>Chưa quy định khung giá</t>
  </si>
  <si>
    <t>Thạch anh tinh thể màu; cryolite; opan quý màu trắng, đỏ lửa; birusa; nefrite</t>
  </si>
  <si>
    <t>II210103</t>
  </si>
  <si>
    <t>II240104</t>
  </si>
  <si>
    <t>II240105</t>
  </si>
  <si>
    <t>Trước đây nhóm quặng khai thác có 1 loại; hiện nay chi tiết 3 loại theo hàm lượng</t>
  </si>
  <si>
    <t>II240204</t>
  </si>
  <si>
    <t>II240205</t>
  </si>
  <si>
    <t>Trước đây mica từ 1,2-1,6tr, hiện nay chia làm 3 loại (trong đó gộp nhóm II2406 - quặng Sericite 350.000 - 420.000 đ/tấn vào chung Mica)</t>
  </si>
  <si>
    <t>nhóm II2406 - quặng Sericite 350.000 - 420.000 đ/tấn đổi tên thành Sericite và gộp vào chung nhóm Mica</t>
  </si>
  <si>
    <t>II241001</t>
  </si>
  <si>
    <t>Gỗ hóa thạch chiều cao &lt; 20 cm</t>
  </si>
  <si>
    <t>II241002</t>
  </si>
  <si>
    <t>II241003</t>
  </si>
  <si>
    <t>Gỗ hóa thạch chiều cao trên 30 cm</t>
  </si>
  <si>
    <t>II241004</t>
  </si>
  <si>
    <t>II241005</t>
  </si>
  <si>
    <t>II241006</t>
  </si>
  <si>
    <t>II241007</t>
  </si>
  <si>
    <t>II241008</t>
  </si>
  <si>
    <t>II241009</t>
  </si>
  <si>
    <t>II241010</t>
  </si>
  <si>
    <t>Granat có màu đỏ đậm, đỏ nâu, nâu trang sức bán quý hoặc có kích thước từ 2,5mm trở lên</t>
  </si>
  <si>
    <t>Khung giá mới bổ sung</t>
  </si>
  <si>
    <t>Gỗ hóa thạch chiều cao 20 -30 cm</t>
  </si>
  <si>
    <t>Bằng 10% giá bán gỗ tương ứng</t>
  </si>
  <si>
    <t>Bằng 30% giá bán gỗ tương ứng</t>
  </si>
  <si>
    <t>Bằng 50% giá bán gỗ tương ứng</t>
  </si>
  <si>
    <t>Đường kính (D) &lt; 25cm</t>
  </si>
  <si>
    <t>Trai ly</t>
  </si>
  <si>
    <t>Lim vang (lim xẹt)</t>
  </si>
  <si>
    <t>Quy định theo đặc thù của Khánh Hòa</t>
  </si>
  <si>
    <t>Giá tính thuế tài nguyên 2019</t>
  </si>
  <si>
    <t>Giá tính thuế tài nguyên 2020</t>
  </si>
  <si>
    <t>Nước thiên nhiên dùng mục đích khác như làm mát, vệ sinh công nghiệp, xây dựng</t>
  </si>
  <si>
    <t>Trước đây tên loại: Nước thiên nhiên dùng mục đích khác (làm mát, vệ sinh công nghiệp, xây dựng, dùng cho sản xuất, chế biến thủy sản, hải sản, nông sản...)</t>
  </si>
  <si>
    <t>Tên nhóm, loại tài nguyên /Sản phẩm tài nguyên</t>
  </si>
  <si>
    <t>VII</t>
  </si>
  <si>
    <t>tấn</t>
  </si>
  <si>
    <t>BẢNG GIÁ TÍNH THUẾ TÀI NGUYÊN ĐỐI VỚI TÀI NGUYÊN KHÁC</t>
  </si>
  <si>
    <t>Tên nhóm, loại tài nguyên/ Sản phẩm tài nguyên</t>
  </si>
  <si>
    <t>PHỤ LỤC VII</t>
  </si>
  <si>
    <t>Trước đây Khí CO2 thu hồi thuộc Nhóm V4 Phụ lục V (Nước thiên nhiên)</t>
  </si>
  <si>
    <t>Giá dự kiến trình UBND tỉnh</t>
  </si>
  <si>
    <t>Khung giá</t>
  </si>
  <si>
    <t>Xỉ titan</t>
  </si>
  <si>
    <t>Tên loại</t>
  </si>
  <si>
    <t>Ký hiệu tên quặng</t>
  </si>
  <si>
    <t>TT44 là Bạc kim loại</t>
  </si>
  <si>
    <t>Hàm lượng quặng</t>
  </si>
  <si>
    <t>Quặng antimoan có hàm lượng Sb &lt;5%</t>
  </si>
  <si>
    <t>Quặng antimoan có hàm lượng 5≤Sb&lt;10%</t>
  </si>
  <si>
    <t>Quặng chì + kẽm hàm lượng 5%&lt;Pb+Zn&lt;10%</t>
  </si>
  <si>
    <t>Quặng chì + kẽm hàm lượng 10%&lt;Pb+Zn&lt;15%</t>
  </si>
  <si>
    <t>Quặng chì + kẽm hàm lượng Pb+Zn&gt;15%</t>
  </si>
  <si>
    <t>Bauxit</t>
  </si>
  <si>
    <t>Tinh quặng đồng có hàm lượng Cu&lt;20%</t>
  </si>
  <si>
    <t>Tài nguyên mới bổ sung</t>
  </si>
  <si>
    <t>Mới bổ sung chi tiết theo hàm lượng</t>
  </si>
  <si>
    <t>Cô-ban (coban), mô-lip-đen (molipden), thủy ngân, ma-nhê (magie), va-na-đi (vanadi)</t>
  </si>
  <si>
    <t>Cô-ban (coban), thủy ngân, ma-nhê (magie), va-na-đi (vanadi) (1)</t>
  </si>
  <si>
    <t>Bạch kim (1)</t>
  </si>
  <si>
    <r>
      <t>Ghi chú:</t>
    </r>
    <r>
      <rPr>
        <sz val="13"/>
        <color theme="1"/>
        <rFont val="Times New Roman"/>
        <family val="1"/>
      </rPr>
      <t xml:space="preserve"> (1): Chưa có khung giá của Bộ Tài chính do chưa phát sinh</t>
    </r>
  </si>
  <si>
    <t>Nội dung điều chỉnh theo Thông tư</t>
  </si>
  <si>
    <t>Trước đây 2 loại gồm KS sau nổ mìn (KS khai thác): 84.000 - 120.000 đ/m3 và kT ≥ 0,4m3 sau khai thác không phân loại màu sắc, chất lượng: 315.000 - 450.000 đ/m3</t>
  </si>
  <si>
    <t>Tên loại và giá tối đa</t>
  </si>
  <si>
    <t>Tách ra khói nhóm Đá chẻ, đá bazan dạng cột</t>
  </si>
  <si>
    <t xml:space="preserve">Trước đây không quy định nên Khánh Hòa chi tiết đá bụi 170.000 đ/m3 ở Nhóm đá dăm </t>
  </si>
  <si>
    <t>Tên loại và khung giá</t>
  </si>
  <si>
    <t>Tên cũ: Đá hoa trắng (không phân loại màu sắc, chất lượng) kích thước ≥0,4 m3 sau khai thác</t>
  </si>
  <si>
    <t>Mới bổ sung</t>
  </si>
  <si>
    <t>Tên loại (Cát làm thủy tinh (cát trắng)</t>
  </si>
  <si>
    <t>Tên cũ: Đất làm gạch (sét làm gạch, ngói)</t>
  </si>
  <si>
    <t>Pyrophilit có hàm lượng 25%&lt;AL203≤30%</t>
  </si>
  <si>
    <t>Pyrophilit có hàm lượng 30%&lt;AL203≤33%</t>
  </si>
  <si>
    <t>Pyrophilit có hàm lượng AL203&gt;33%</t>
  </si>
  <si>
    <t>Tên cũ: Cao lanh dưới rây</t>
  </si>
  <si>
    <t xml:space="preserve">Gộp nhóm Mica II1201 và Quặng Sericite II2406 </t>
  </si>
  <si>
    <t>Quặng Pirite (1)</t>
  </si>
  <si>
    <t>Quặng phosphorite</t>
  </si>
  <si>
    <t>Quặng Phosphorite có hàm lượng P2O5&lt;20%</t>
  </si>
  <si>
    <t>Quặng Phosphorite có hàm lượng 20%≤P2O5&lt;30%</t>
  </si>
  <si>
    <t>Quặng Phosphorite có hàm lượng P2O5≥30%</t>
  </si>
  <si>
    <t>Bổ sung chi tiết 2 loại</t>
  </si>
  <si>
    <t>Tên nhóm và bổ sung chi tiết 6 loại</t>
  </si>
  <si>
    <t>Khung giá và nhóm loại (trước đây chi tiết 4 loại)</t>
  </si>
  <si>
    <t>Khung giá và nhóm loại (trước đây chi tiết 2 loại)</t>
  </si>
  <si>
    <t>Emerald, alexandrite, opan (1)</t>
  </si>
  <si>
    <t>Tên cũ: Thạch anh tinh thể màu; cryolite; opan quý màu trắng, đỏ lửa; fenspat, birusa; nefrite</t>
  </si>
  <si>
    <t>Trước đây có 1 loại là Quặng Barit khai thác; hiện nay chi tiết 3 loại theo hàm lượng</t>
  </si>
  <si>
    <t>Quặng Barit khai thác bổ sung chi tiết 3 loại theo hàm lượng</t>
  </si>
  <si>
    <t>Quặng Fluorit khai thác bổ sung chi tiết 3 loại theo hàm lượng</t>
  </si>
  <si>
    <t>Gỗ hóa thạch (đường kính (8-15) cm x chiều cao (20-30) cm</t>
  </si>
  <si>
    <t>Gỗ hóa thạch (đường kính (8-15) cm x chiều cao trên 30 cm</t>
  </si>
  <si>
    <t>Tên cũ: Cẩm lai, lát</t>
  </si>
  <si>
    <t>Cẩm lai</t>
  </si>
  <si>
    <t>Mã nhóm</t>
  </si>
  <si>
    <t>Mã cũ: V301</t>
  </si>
  <si>
    <t>Mã cũ: V302</t>
  </si>
  <si>
    <t>Giá tính thuế tài nguyên năm 2020</t>
  </si>
  <si>
    <t>Tách ra từ Danh mục nước thiên nhiên (phụ lục V) và điều chỉnh ĐVT</t>
  </si>
  <si>
    <t>Khung giá và nhóm loại (trước đây chi tiết 3 loại)</t>
  </si>
  <si>
    <r>
      <t>Ghi chú: Trước đây, theo Thông tư số 44/2017/TT-BTC ngày 12/5/2017 thì Bộ Tài chính không nêu rõ đơn vị tính nên các Sở, ngành thống nhất đơn vị tính là m</t>
    </r>
    <r>
      <rPr>
        <vertAlign val="superscript"/>
        <sz val="11"/>
        <color rgb="FFC00000"/>
        <rFont val="Times New Roman"/>
        <family val="1"/>
      </rPr>
      <t>3</t>
    </r>
    <r>
      <rPr>
        <sz val="11"/>
        <color rgb="FFC00000"/>
        <rFont val="Times New Roman"/>
        <family val="1"/>
      </rPr>
      <t>, hiện nay  theo Thông tư số 05/2020/TT-BTC ngày 20/01/2020, Bộ Tài chính quy định đơn vị tính là tấn nên Bảng giá tính thuế tài nguyên trên địa bàn tỉnh Khánh Hòa điều chỉnh theo đơn vị tính là tấn</t>
    </r>
  </si>
  <si>
    <t>Khung giá và nhóm loại (trước đây cùng nhóm Đá chẻ, đá bazan dạng cột)</t>
  </si>
  <si>
    <t>Đề xuất tính 
trung bình cộng mức giá tối thiểu và giá tối đa</t>
  </si>
  <si>
    <t>Sở Công Thương (CV 500/SCT-QLCNMT ngày 03/4/2020)</t>
  </si>
  <si>
    <t>Huyện Vạn Ninh (CV 883/UBND-TCKH ngày 07/4/2020)</t>
  </si>
  <si>
    <t>Thống nhất</t>
  </si>
  <si>
    <t>Huyện Khánh Sơn (CV 578/UBND ngày 08/4/2020)</t>
  </si>
  <si>
    <t>Cục Thuế (CV 1456/CT-NVDTPC ngày 10/4/2020)</t>
  </si>
  <si>
    <t>Huyện Cam Ranh (CV 1294/UBND-TCKH ngày 10/4/2020)</t>
  </si>
  <si>
    <t>Thống nhất; riêng nước thiên nhiên để ngâm, tắm, trị bệnh, dịch vụ du lịch… đề nghị đ/chỉnh từ 20.000 đ/m3 lên 26.000 đ/m3</t>
  </si>
  <si>
    <t>Thống nhất giá tài nguyên; riêng nước thiên nhiên để ngâm, tắm, trị bệnh, dịch vụ du lịch… đề nghị đ/chỉnh từ 20.000 đ/m3 lên 26.000 đ/m3</t>
  </si>
  <si>
    <t>Huyện Cam Ranh (CV 1290/UBND-TCKH ngày 10/4/2020)</t>
  </si>
  <si>
    <t>Sở NNPTNT (CV 1021/SNN-KHTC ngày 10/4/2020)</t>
  </si>
  <si>
    <t>Huyện Cam Lâm (CV 2033/UBND ngày 13/4/2020)</t>
  </si>
  <si>
    <t>Huyện Diên Khánh (CV 641/UBND ngày 10/4/2020)</t>
  </si>
  <si>
    <t>(Kèm theo Quyết định số        /2020/QĐ-UBND ngày       tháng     năm 2020 của UBND tỉnh)</t>
  </si>
  <si>
    <r>
      <t>Quặng gốc titan có hàm lượng TiO</t>
    </r>
    <r>
      <rPr>
        <vertAlign val="subscript"/>
        <sz val="12"/>
        <color rgb="FFFF0000"/>
        <rFont val="Times New Roman"/>
        <family val="1"/>
      </rPr>
      <t>2</t>
    </r>
    <r>
      <rPr>
        <sz val="12"/>
        <color rgb="FFFF0000"/>
        <rFont val="Times New Roman"/>
        <family val="1"/>
      </rPr>
      <t>≤10%</t>
    </r>
  </si>
  <si>
    <r>
      <t>Quặng gốc titan có hàm lượng 10%&lt;TiO</t>
    </r>
    <r>
      <rPr>
        <vertAlign val="subscript"/>
        <sz val="12"/>
        <color rgb="FFFF0000"/>
        <rFont val="Times New Roman"/>
        <family val="1"/>
      </rPr>
      <t>2</t>
    </r>
    <r>
      <rPr>
        <sz val="12"/>
        <color rgb="FFFF0000"/>
        <rFont val="Times New Roman"/>
        <family val="1"/>
      </rPr>
      <t>≤15%</t>
    </r>
  </si>
  <si>
    <r>
      <t>Quặng gốc titan có hàm lượng 15%&lt;TiO</t>
    </r>
    <r>
      <rPr>
        <vertAlign val="subscript"/>
        <sz val="12"/>
        <color rgb="FFFF0000"/>
        <rFont val="Times New Roman"/>
        <family val="1"/>
      </rPr>
      <t>2</t>
    </r>
    <r>
      <rPr>
        <sz val="12"/>
        <color rgb="FFFF0000"/>
        <rFont val="Times New Roman"/>
        <family val="1"/>
      </rPr>
      <t>≤20%</t>
    </r>
  </si>
  <si>
    <r>
      <t>Quặng gốc titan có hàm lượng TiO</t>
    </r>
    <r>
      <rPr>
        <vertAlign val="subscript"/>
        <sz val="12"/>
        <color rgb="FFFF0000"/>
        <rFont val="Times New Roman"/>
        <family val="1"/>
      </rPr>
      <t>2</t>
    </r>
    <r>
      <rPr>
        <sz val="12"/>
        <color rgb="FFFF0000"/>
        <rFont val="Times New Roman"/>
        <family val="1"/>
      </rPr>
      <t>&gt;20%</t>
    </r>
  </si>
  <si>
    <r>
      <t>Quặng Zircon có hàm lượng ZrO</t>
    </r>
    <r>
      <rPr>
        <vertAlign val="subscript"/>
        <sz val="12"/>
        <color rgb="FFFF0000"/>
        <rFont val="Times New Roman"/>
        <family val="1"/>
      </rPr>
      <t>2</t>
    </r>
    <r>
      <rPr>
        <sz val="12"/>
        <color rgb="FFFF0000"/>
        <rFont val="Times New Roman"/>
        <family val="1"/>
      </rPr>
      <t>&lt;65%</t>
    </r>
  </si>
  <si>
    <r>
      <t>Quặng Zircon có hàm lượng ZrO</t>
    </r>
    <r>
      <rPr>
        <vertAlign val="subscript"/>
        <sz val="12"/>
        <color rgb="FFFF0000"/>
        <rFont val="Times New Roman"/>
        <family val="1"/>
      </rPr>
      <t>2</t>
    </r>
    <r>
      <rPr>
        <sz val="12"/>
        <color rgb="FFFF0000"/>
        <rFont val="Times New Roman"/>
        <family val="1"/>
      </rPr>
      <t>≥65%</t>
    </r>
  </si>
  <si>
    <r>
      <t>Quặng đất hiếm có hàm lượng TR</t>
    </r>
    <r>
      <rPr>
        <b/>
        <i/>
        <vertAlign val="subscript"/>
        <sz val="12"/>
        <color rgb="FFFF0000"/>
        <rFont val="Times New Roman"/>
        <family val="1"/>
      </rPr>
      <t>2</t>
    </r>
    <r>
      <rPr>
        <b/>
        <i/>
        <sz val="12"/>
        <color rgb="FFFF0000"/>
        <rFont val="Times New Roman"/>
        <family val="1"/>
      </rPr>
      <t>O</t>
    </r>
    <r>
      <rPr>
        <b/>
        <i/>
        <vertAlign val="subscript"/>
        <sz val="12"/>
        <color rgb="FFFF0000"/>
        <rFont val="Times New Roman"/>
        <family val="1"/>
      </rPr>
      <t>3</t>
    </r>
    <r>
      <rPr>
        <b/>
        <i/>
        <sz val="12"/>
        <color rgb="FFFF0000"/>
        <rFont val="Times New Roman"/>
        <family val="1"/>
      </rPr>
      <t>≤1%</t>
    </r>
  </si>
  <si>
    <r>
      <t>Quặng đất hiếm có hàm lượng 1%&lt;TR</t>
    </r>
    <r>
      <rPr>
        <b/>
        <i/>
        <vertAlign val="subscript"/>
        <sz val="12"/>
        <color rgb="FFFF0000"/>
        <rFont val="Times New Roman"/>
        <family val="1"/>
      </rPr>
      <t>2</t>
    </r>
    <r>
      <rPr>
        <b/>
        <i/>
        <sz val="12"/>
        <color rgb="FFFF0000"/>
        <rFont val="Times New Roman"/>
        <family val="1"/>
      </rPr>
      <t>O</t>
    </r>
    <r>
      <rPr>
        <b/>
        <i/>
        <vertAlign val="subscript"/>
        <sz val="12"/>
        <color rgb="FFFF0000"/>
        <rFont val="Times New Roman"/>
        <family val="1"/>
      </rPr>
      <t>3</t>
    </r>
    <r>
      <rPr>
        <b/>
        <i/>
        <sz val="12"/>
        <color rgb="FFFF0000"/>
        <rFont val="Times New Roman"/>
        <family val="1"/>
      </rPr>
      <t>≤2%</t>
    </r>
  </si>
  <si>
    <r>
      <t>Quặng đất hiếm có hàm lượng 2%&lt;TR</t>
    </r>
    <r>
      <rPr>
        <b/>
        <i/>
        <vertAlign val="subscript"/>
        <sz val="12"/>
        <color rgb="FFFF0000"/>
        <rFont val="Times New Roman"/>
        <family val="1"/>
      </rPr>
      <t>2</t>
    </r>
    <r>
      <rPr>
        <b/>
        <i/>
        <sz val="12"/>
        <color rgb="FFFF0000"/>
        <rFont val="Times New Roman"/>
        <family val="1"/>
      </rPr>
      <t>O</t>
    </r>
    <r>
      <rPr>
        <b/>
        <i/>
        <vertAlign val="subscript"/>
        <sz val="12"/>
        <color rgb="FFFF0000"/>
        <rFont val="Times New Roman"/>
        <family val="1"/>
      </rPr>
      <t>3</t>
    </r>
    <r>
      <rPr>
        <b/>
        <i/>
        <sz val="12"/>
        <color rgb="FFFF0000"/>
        <rFont val="Times New Roman"/>
        <family val="1"/>
      </rPr>
      <t>≤3%</t>
    </r>
  </si>
  <si>
    <r>
      <t>Quặng đất hiếm có hàm lượng 3%&lt;TR</t>
    </r>
    <r>
      <rPr>
        <b/>
        <i/>
        <vertAlign val="subscript"/>
        <sz val="12"/>
        <color rgb="FFFF0000"/>
        <rFont val="Times New Roman"/>
        <family val="1"/>
      </rPr>
      <t>2</t>
    </r>
    <r>
      <rPr>
        <b/>
        <i/>
        <sz val="12"/>
        <color rgb="FFFF0000"/>
        <rFont val="Times New Roman"/>
        <family val="1"/>
      </rPr>
      <t>O</t>
    </r>
    <r>
      <rPr>
        <b/>
        <i/>
        <vertAlign val="subscript"/>
        <sz val="12"/>
        <color rgb="FFFF0000"/>
        <rFont val="Times New Roman"/>
        <family val="1"/>
      </rPr>
      <t>3</t>
    </r>
    <r>
      <rPr>
        <b/>
        <i/>
        <sz val="12"/>
        <color rgb="FFFF0000"/>
        <rFont val="Times New Roman"/>
        <family val="1"/>
      </rPr>
      <t>≤4%</t>
    </r>
  </si>
  <si>
    <r>
      <t>Quặng đất hiếm có hàm lượng 4%&lt;TR</t>
    </r>
    <r>
      <rPr>
        <b/>
        <i/>
        <vertAlign val="subscript"/>
        <sz val="12"/>
        <color rgb="FFFF0000"/>
        <rFont val="Times New Roman"/>
        <family val="1"/>
      </rPr>
      <t>2</t>
    </r>
    <r>
      <rPr>
        <b/>
        <i/>
        <sz val="12"/>
        <color rgb="FFFF0000"/>
        <rFont val="Times New Roman"/>
        <family val="1"/>
      </rPr>
      <t>O</t>
    </r>
    <r>
      <rPr>
        <b/>
        <i/>
        <vertAlign val="subscript"/>
        <sz val="12"/>
        <color rgb="FFFF0000"/>
        <rFont val="Times New Roman"/>
        <family val="1"/>
      </rPr>
      <t>3</t>
    </r>
    <r>
      <rPr>
        <b/>
        <i/>
        <sz val="12"/>
        <color rgb="FFFF0000"/>
        <rFont val="Times New Roman"/>
        <family val="1"/>
      </rPr>
      <t>≤5%</t>
    </r>
  </si>
  <si>
    <r>
      <t>Quặng đất hiếm có hàm lượng 5%&lt;TR</t>
    </r>
    <r>
      <rPr>
        <b/>
        <i/>
        <vertAlign val="subscript"/>
        <sz val="12"/>
        <color rgb="FFFF0000"/>
        <rFont val="Times New Roman"/>
        <family val="1"/>
      </rPr>
      <t>2</t>
    </r>
    <r>
      <rPr>
        <b/>
        <i/>
        <sz val="12"/>
        <color rgb="FFFF0000"/>
        <rFont val="Times New Roman"/>
        <family val="1"/>
      </rPr>
      <t>O</t>
    </r>
    <r>
      <rPr>
        <b/>
        <i/>
        <vertAlign val="subscript"/>
        <sz val="12"/>
        <color rgb="FFFF0000"/>
        <rFont val="Times New Roman"/>
        <family val="1"/>
      </rPr>
      <t>3</t>
    </r>
    <r>
      <rPr>
        <b/>
        <i/>
        <sz val="12"/>
        <color rgb="FFFF0000"/>
        <rFont val="Times New Roman"/>
        <family val="1"/>
      </rPr>
      <t>≤10%</t>
    </r>
  </si>
  <si>
    <r>
      <t>Quặng đất hiếm có hàm lượng &gt;10% TR</t>
    </r>
    <r>
      <rPr>
        <b/>
        <i/>
        <vertAlign val="subscript"/>
        <sz val="12"/>
        <color rgb="FFFF0000"/>
        <rFont val="Times New Roman"/>
        <family val="1"/>
      </rPr>
      <t>2</t>
    </r>
    <r>
      <rPr>
        <b/>
        <i/>
        <sz val="12"/>
        <color rgb="FFFF0000"/>
        <rFont val="Times New Roman"/>
        <family val="1"/>
      </rPr>
      <t>O</t>
    </r>
    <r>
      <rPr>
        <b/>
        <i/>
        <vertAlign val="subscript"/>
        <sz val="12"/>
        <color rgb="FFFF0000"/>
        <rFont val="Times New Roman"/>
        <family val="1"/>
      </rPr>
      <t>3</t>
    </r>
  </si>
  <si>
    <r>
      <t>Quặng thiếc gốc có hàm lượng 0,2%&lt;SnO</t>
    </r>
    <r>
      <rPr>
        <vertAlign val="subscript"/>
        <sz val="12"/>
        <color rgb="FFFF0000"/>
        <rFont val="Times New Roman"/>
        <family val="1"/>
      </rPr>
      <t>2</t>
    </r>
    <r>
      <rPr>
        <sz val="12"/>
        <color rgb="FFFF0000"/>
        <rFont val="Times New Roman"/>
        <family val="1"/>
      </rPr>
      <t xml:space="preserve"> ≤0,4%</t>
    </r>
  </si>
  <si>
    <r>
      <t>Quặng thiếc gốc có hàm lượng 0,4%&lt;SnO</t>
    </r>
    <r>
      <rPr>
        <vertAlign val="subscript"/>
        <sz val="12"/>
        <color rgb="FFFF0000"/>
        <rFont val="Times New Roman"/>
        <family val="1"/>
      </rPr>
      <t>2</t>
    </r>
    <r>
      <rPr>
        <sz val="12"/>
        <color rgb="FFFF0000"/>
        <rFont val="Times New Roman"/>
        <family val="1"/>
      </rPr>
      <t>≤0,6%</t>
    </r>
  </si>
  <si>
    <r>
      <t>Quặng thiếc gốc có hàm lượng 0,6%&lt;SnO</t>
    </r>
    <r>
      <rPr>
        <vertAlign val="subscript"/>
        <sz val="12"/>
        <color rgb="FFFF0000"/>
        <rFont val="Times New Roman"/>
        <family val="1"/>
      </rPr>
      <t>2</t>
    </r>
    <r>
      <rPr>
        <sz val="12"/>
        <color rgb="FFFF0000"/>
        <rFont val="Times New Roman"/>
        <family val="1"/>
      </rPr>
      <t>≤0,8%</t>
    </r>
  </si>
  <si>
    <r>
      <t>Quặng thiếc gốc có hàm lượng 0,8%&lt;SnO</t>
    </r>
    <r>
      <rPr>
        <vertAlign val="subscript"/>
        <sz val="12"/>
        <color rgb="FFFF0000"/>
        <rFont val="Times New Roman"/>
        <family val="1"/>
      </rPr>
      <t>2</t>
    </r>
    <r>
      <rPr>
        <sz val="12"/>
        <color rgb="FFFF0000"/>
        <rFont val="Times New Roman"/>
        <family val="1"/>
      </rPr>
      <t xml:space="preserve"> ≤1%</t>
    </r>
  </si>
  <si>
    <r>
      <t>Quặng thiếc gốc có hàm lượng SnO</t>
    </r>
    <r>
      <rPr>
        <vertAlign val="subscript"/>
        <sz val="12"/>
        <color rgb="FFFF0000"/>
        <rFont val="Times New Roman"/>
        <family val="1"/>
      </rPr>
      <t>2</t>
    </r>
    <r>
      <rPr>
        <sz val="12"/>
        <color rgb="FFFF0000"/>
        <rFont val="Times New Roman"/>
        <family val="1"/>
      </rPr>
      <t>&gt;1%</t>
    </r>
  </si>
  <si>
    <r>
      <t>Tinh quặng thiếc có hàm lượng SnO</t>
    </r>
    <r>
      <rPr>
        <vertAlign val="subscript"/>
        <sz val="12"/>
        <color rgb="FFFF0000"/>
        <rFont val="Times New Roman"/>
        <family val="1"/>
      </rPr>
      <t>2</t>
    </r>
    <r>
      <rPr>
        <sz val="12"/>
        <color rgb="FFFF0000"/>
        <rFont val="Times New Roman"/>
        <family val="1"/>
      </rPr>
      <t>≥ 70% (sa khoáng, quặng gốc)</t>
    </r>
  </si>
  <si>
    <r>
      <t>Quặng wolfram có hàm lượng 0,1%&lt;WO</t>
    </r>
    <r>
      <rPr>
        <vertAlign val="subscript"/>
        <sz val="12"/>
        <color rgb="FFFF0000"/>
        <rFont val="Times New Roman"/>
        <family val="1"/>
      </rPr>
      <t>3</t>
    </r>
    <r>
      <rPr>
        <sz val="12"/>
        <color rgb="FFFF0000"/>
        <rFont val="Times New Roman"/>
        <family val="1"/>
      </rPr>
      <t xml:space="preserve"> ≤0,3%</t>
    </r>
  </si>
  <si>
    <r>
      <t>Quặng wolfram có hàm lượng 0,3%&lt;WO</t>
    </r>
    <r>
      <rPr>
        <vertAlign val="subscript"/>
        <sz val="12"/>
        <color rgb="FFFF0000"/>
        <rFont val="Times New Roman"/>
        <family val="1"/>
      </rPr>
      <t>3</t>
    </r>
    <r>
      <rPr>
        <sz val="12"/>
        <color rgb="FFFF0000"/>
        <rFont val="Times New Roman"/>
        <family val="1"/>
      </rPr>
      <t xml:space="preserve"> ≤0,5%</t>
    </r>
  </si>
  <si>
    <r>
      <t>Quặng wolfram có hàm lượng 0,5%&lt;WO</t>
    </r>
    <r>
      <rPr>
        <vertAlign val="subscript"/>
        <sz val="12"/>
        <color rgb="FFFF0000"/>
        <rFont val="Times New Roman"/>
        <family val="1"/>
      </rPr>
      <t>3</t>
    </r>
    <r>
      <rPr>
        <sz val="12"/>
        <color rgb="FFFF0000"/>
        <rFont val="Times New Roman"/>
        <family val="1"/>
      </rPr>
      <t xml:space="preserve"> ≤0,7%</t>
    </r>
  </si>
  <si>
    <r>
      <t>Quặng wolfram có hàm lượng 0,7%&lt;WO</t>
    </r>
    <r>
      <rPr>
        <vertAlign val="subscript"/>
        <sz val="12"/>
        <color rgb="FFFF0000"/>
        <rFont val="Times New Roman"/>
        <family val="1"/>
      </rPr>
      <t>3</t>
    </r>
    <r>
      <rPr>
        <sz val="12"/>
        <color rgb="FFFF0000"/>
        <rFont val="Times New Roman"/>
        <family val="1"/>
      </rPr>
      <t xml:space="preserve"> ≤1%</t>
    </r>
  </si>
  <si>
    <r>
      <t>Quặng wolfram có hàm lượng WO</t>
    </r>
    <r>
      <rPr>
        <vertAlign val="subscript"/>
        <sz val="12"/>
        <color rgb="FFFF0000"/>
        <rFont val="Times New Roman"/>
        <family val="1"/>
      </rPr>
      <t>3</t>
    </r>
    <r>
      <rPr>
        <sz val="12"/>
        <color rgb="FFFF0000"/>
        <rFont val="Times New Roman"/>
        <family val="1"/>
      </rPr>
      <t>&gt;1%</t>
    </r>
  </si>
  <si>
    <r>
      <t>m</t>
    </r>
    <r>
      <rPr>
        <vertAlign val="superscript"/>
        <sz val="12"/>
        <rFont val="Times New Roman"/>
        <family val="1"/>
      </rPr>
      <t>3</t>
    </r>
  </si>
  <si>
    <r>
      <t>m</t>
    </r>
    <r>
      <rPr>
        <vertAlign val="superscript"/>
        <sz val="12"/>
        <color theme="1"/>
        <rFont val="Times New Roman"/>
        <family val="1"/>
      </rPr>
      <t>3</t>
    </r>
  </si>
  <si>
    <r>
      <t>m</t>
    </r>
    <r>
      <rPr>
        <vertAlign val="superscript"/>
        <sz val="11.5"/>
        <rFont val="Times New Roman"/>
        <family val="1"/>
      </rPr>
      <t>3</t>
    </r>
  </si>
  <si>
    <r>
      <t>Đá khối để xẻ có diện tích bề mặt dưới 0,1 m</t>
    </r>
    <r>
      <rPr>
        <vertAlign val="superscript"/>
        <sz val="11.5"/>
        <rFont val="Times New Roman"/>
        <family val="1"/>
      </rPr>
      <t>2</t>
    </r>
  </si>
  <si>
    <r>
      <t>Đá khối đế xẻ có diện tích bề rnặt từ 0,1m</t>
    </r>
    <r>
      <rPr>
        <vertAlign val="superscript"/>
        <sz val="11.5"/>
        <rFont val="Times New Roman"/>
        <family val="1"/>
      </rPr>
      <t>2</t>
    </r>
    <r>
      <rPr>
        <sz val="11.5"/>
        <rFont val="Times New Roman"/>
        <family val="1"/>
      </rPr>
      <t xml:space="preserve"> đến dưới 0,3m</t>
    </r>
    <r>
      <rPr>
        <vertAlign val="superscript"/>
        <sz val="11.5"/>
        <rFont val="Times New Roman"/>
        <family val="1"/>
      </rPr>
      <t>2</t>
    </r>
  </si>
  <si>
    <r>
      <t>Đá khối để xẻ có diện tích bề mặt từ 0,3m</t>
    </r>
    <r>
      <rPr>
        <vertAlign val="superscript"/>
        <sz val="11.5"/>
        <color theme="1"/>
        <rFont val="Times New Roman"/>
        <family val="1"/>
      </rPr>
      <t>2</t>
    </r>
    <r>
      <rPr>
        <sz val="11.5"/>
        <color theme="1"/>
        <rFont val="Times New Roman"/>
        <family val="1"/>
      </rPr>
      <t xml:space="preserve"> đến dưới 0,6 m</t>
    </r>
    <r>
      <rPr>
        <vertAlign val="superscript"/>
        <sz val="11.5"/>
        <color theme="1"/>
        <rFont val="Times New Roman"/>
        <family val="1"/>
      </rPr>
      <t>2</t>
    </r>
  </si>
  <si>
    <r>
      <t>Đá khối để xẻ có diện tích bề mặt từ 0,6m</t>
    </r>
    <r>
      <rPr>
        <vertAlign val="superscript"/>
        <sz val="11.5"/>
        <color theme="1"/>
        <rFont val="Times New Roman"/>
        <family val="1"/>
      </rPr>
      <t>2</t>
    </r>
    <r>
      <rPr>
        <sz val="11.5"/>
        <color theme="1"/>
        <rFont val="Times New Roman"/>
        <family val="1"/>
      </rPr>
      <t xml:space="preserve"> đến dưới 01 m</t>
    </r>
    <r>
      <rPr>
        <vertAlign val="superscript"/>
        <sz val="11.5"/>
        <color theme="1"/>
        <rFont val="Times New Roman"/>
        <family val="1"/>
      </rPr>
      <t>2</t>
    </r>
  </si>
  <si>
    <r>
      <t>Đá khối để xẻ có diện tích bề mặt từ 01 m</t>
    </r>
    <r>
      <rPr>
        <vertAlign val="superscript"/>
        <sz val="11.5"/>
        <color theme="1"/>
        <rFont val="Times New Roman"/>
        <family val="1"/>
      </rPr>
      <t>2</t>
    </r>
    <r>
      <rPr>
        <sz val="11.5"/>
        <color theme="1"/>
        <rFont val="Times New Roman"/>
        <family val="1"/>
      </rPr>
      <t xml:space="preserve"> trở lên</t>
    </r>
  </si>
  <si>
    <r>
      <t>Đá mỹ nghệ có độ nguyên khối dưới 0,4 m</t>
    </r>
    <r>
      <rPr>
        <vertAlign val="superscript"/>
        <sz val="11.5"/>
        <rFont val="Times New Roman"/>
        <family val="1"/>
      </rPr>
      <t>3</t>
    </r>
  </si>
  <si>
    <r>
      <t>Đá mỹ nghệ có độ nguyên khối đến từ 0,4 m</t>
    </r>
    <r>
      <rPr>
        <vertAlign val="superscript"/>
        <sz val="11.5"/>
        <rFont val="Times New Roman"/>
        <family val="1"/>
      </rPr>
      <t>3</t>
    </r>
    <r>
      <rPr>
        <sz val="11.5"/>
        <rFont val="Times New Roman"/>
        <family val="1"/>
      </rPr>
      <t xml:space="preserve"> đến dưới  1 m</t>
    </r>
    <r>
      <rPr>
        <vertAlign val="superscript"/>
        <sz val="11.5"/>
        <rFont val="Times New Roman"/>
        <family val="1"/>
      </rPr>
      <t>3</t>
    </r>
  </si>
  <si>
    <r>
      <t>Đá mỹ nghệ có độ nguyên khối từ 1 m</t>
    </r>
    <r>
      <rPr>
        <vertAlign val="superscript"/>
        <sz val="11.5"/>
        <rFont val="Times New Roman"/>
        <family val="1"/>
      </rPr>
      <t>3</t>
    </r>
    <r>
      <rPr>
        <sz val="11.5"/>
        <rFont val="Times New Roman"/>
        <family val="1"/>
      </rPr>
      <t xml:space="preserve"> đến dưới 3 m</t>
    </r>
    <r>
      <rPr>
        <vertAlign val="superscript"/>
        <sz val="11.5"/>
        <rFont val="Times New Roman"/>
        <family val="1"/>
      </rPr>
      <t>3</t>
    </r>
  </si>
  <si>
    <r>
      <t>Đá mỹ nghệ có độ nguyên khối từ 3m</t>
    </r>
    <r>
      <rPr>
        <vertAlign val="superscript"/>
        <sz val="11.5"/>
        <color rgb="FFFF0000"/>
        <rFont val="Times New Roman"/>
        <family val="1"/>
      </rPr>
      <t>3</t>
    </r>
    <r>
      <rPr>
        <sz val="11.5"/>
        <color rgb="FFFF0000"/>
        <rFont val="Times New Roman"/>
        <family val="1"/>
      </rPr>
      <t xml:space="preserve"> trở lên</t>
    </r>
  </si>
  <si>
    <r>
      <t>m</t>
    </r>
    <r>
      <rPr>
        <b/>
        <vertAlign val="superscript"/>
        <sz val="11.5"/>
        <rFont val="Times New Roman"/>
        <family val="1"/>
      </rPr>
      <t>3</t>
    </r>
  </si>
  <si>
    <r>
      <t>Đá hoa trắng kích thước ≥ 0,4 m</t>
    </r>
    <r>
      <rPr>
        <b/>
        <i/>
        <vertAlign val="superscript"/>
        <sz val="11.5"/>
        <color rgb="FFFF0000"/>
        <rFont val="Times New Roman"/>
        <family val="1"/>
      </rPr>
      <t>3</t>
    </r>
    <r>
      <rPr>
        <b/>
        <i/>
        <sz val="11.5"/>
        <color rgb="FFFF0000"/>
        <rFont val="Times New Roman"/>
        <family val="1"/>
      </rPr>
      <t xml:space="preserve"> sau khai thác chưa phân loại màu sắc, chất lượng</t>
    </r>
  </si>
  <si>
    <r>
      <t>Đá hoa trắng dạng khối (&lt;0,4m</t>
    </r>
    <r>
      <rPr>
        <b/>
        <i/>
        <vertAlign val="superscript"/>
        <sz val="11.5"/>
        <color theme="1"/>
        <rFont val="Times New Roman"/>
        <family val="1"/>
      </rPr>
      <t>3</t>
    </r>
    <r>
      <rPr>
        <b/>
        <i/>
        <sz val="11.5"/>
        <color theme="1"/>
        <rFont val="Times New Roman"/>
        <family val="1"/>
      </rPr>
      <t>) để xẻ làm ốp lát</t>
    </r>
  </si>
  <si>
    <r>
      <t>m</t>
    </r>
    <r>
      <rPr>
        <vertAlign val="superscript"/>
        <sz val="11.5"/>
        <color theme="1"/>
        <rFont val="Times New Roman"/>
        <family val="1"/>
      </rPr>
      <t>3</t>
    </r>
  </si>
  <si>
    <r>
      <t>Đá hoa trắng &lt;0,4 m</t>
    </r>
    <r>
      <rPr>
        <b/>
        <i/>
        <vertAlign val="superscript"/>
        <sz val="11.5"/>
        <color theme="1"/>
        <rFont val="Times New Roman"/>
        <family val="1"/>
      </rPr>
      <t>3</t>
    </r>
    <r>
      <rPr>
        <b/>
        <i/>
        <sz val="11.5"/>
        <color theme="1"/>
        <rFont val="Times New Roman"/>
        <family val="1"/>
      </rPr>
      <t xml:space="preserve"> để chế tác mỹ nghệ</t>
    </r>
  </si>
  <si>
    <r>
      <t>m</t>
    </r>
    <r>
      <rPr>
        <vertAlign val="superscript"/>
        <sz val="11.5"/>
        <color rgb="FFFF0000"/>
        <rFont val="Times New Roman"/>
        <family val="1"/>
      </rPr>
      <t>3</t>
    </r>
  </si>
  <si>
    <r>
      <t>Đá khối dùng để xẻ tính theo sản phẩm có diện tích bề mặt dưới 0,3m</t>
    </r>
    <r>
      <rPr>
        <vertAlign val="superscript"/>
        <sz val="11.5"/>
        <color theme="1"/>
        <rFont val="Times New Roman"/>
        <family val="1"/>
      </rPr>
      <t>2</t>
    </r>
  </si>
  <si>
    <r>
      <t>Đá khối dùng để xẻ tính theo sản phẩm có diện tích bề mặt từ 0,3m</t>
    </r>
    <r>
      <rPr>
        <vertAlign val="superscript"/>
        <sz val="11.5"/>
        <color theme="1"/>
        <rFont val="Times New Roman"/>
        <family val="1"/>
      </rPr>
      <t>2</t>
    </r>
    <r>
      <rPr>
        <sz val="11.5"/>
        <color theme="1"/>
        <rFont val="Times New Roman"/>
        <family val="1"/>
      </rPr>
      <t xml:space="preserve"> đến dưới 0,6m</t>
    </r>
    <r>
      <rPr>
        <vertAlign val="superscript"/>
        <sz val="11.5"/>
        <color theme="1"/>
        <rFont val="Times New Roman"/>
        <family val="1"/>
      </rPr>
      <t>2</t>
    </r>
  </si>
  <si>
    <r>
      <t>Đá khối dùng để xẻ tính theo sản phẩm có diện tích bề mặt từ 0,6m</t>
    </r>
    <r>
      <rPr>
        <vertAlign val="superscript"/>
        <sz val="11.5"/>
        <color theme="1"/>
        <rFont val="Times New Roman"/>
        <family val="1"/>
      </rPr>
      <t>2</t>
    </r>
    <r>
      <rPr>
        <sz val="11.5"/>
        <color theme="1"/>
        <rFont val="Times New Roman"/>
        <family val="1"/>
      </rPr>
      <t xml:space="preserve"> đến dưới 1m</t>
    </r>
    <r>
      <rPr>
        <vertAlign val="superscript"/>
        <sz val="11.5"/>
        <color theme="1"/>
        <rFont val="Times New Roman"/>
        <family val="1"/>
      </rPr>
      <t>2</t>
    </r>
  </si>
  <si>
    <r>
      <t>Đá khối dùng để xẻ tính theo sản phẩm có diện tích bề mặt từ 1m</t>
    </r>
    <r>
      <rPr>
        <vertAlign val="superscript"/>
        <sz val="11.5"/>
        <color theme="1"/>
        <rFont val="Times New Roman"/>
        <family val="1"/>
      </rPr>
      <t>2</t>
    </r>
    <r>
      <rPr>
        <sz val="11.5"/>
        <color theme="1"/>
        <rFont val="Times New Roman"/>
        <family val="1"/>
      </rPr>
      <t xml:space="preserve"> trở lên</t>
    </r>
  </si>
  <si>
    <r>
      <t>Pyrophylit có hàm lượng 25%&lt;Al</t>
    </r>
    <r>
      <rPr>
        <vertAlign val="subscript"/>
        <sz val="11.5"/>
        <color rgb="FFFF0000"/>
        <rFont val="Times New Roman"/>
        <family val="1"/>
      </rPr>
      <t>2</t>
    </r>
    <r>
      <rPr>
        <sz val="11.5"/>
        <color rgb="FFFF0000"/>
        <rFont val="Times New Roman"/>
        <family val="1"/>
      </rPr>
      <t>O</t>
    </r>
    <r>
      <rPr>
        <vertAlign val="subscript"/>
        <sz val="11.5"/>
        <color rgb="FFFF0000"/>
        <rFont val="Times New Roman"/>
        <family val="1"/>
      </rPr>
      <t>3</t>
    </r>
    <r>
      <rPr>
        <sz val="11.5"/>
        <color rgb="FFFF0000"/>
        <rFont val="Times New Roman"/>
        <family val="1"/>
      </rPr>
      <t>≤30%</t>
    </r>
  </si>
  <si>
    <r>
      <t>Pyrophylit có hàm lượng 30%&lt;Al</t>
    </r>
    <r>
      <rPr>
        <vertAlign val="subscript"/>
        <sz val="11.5"/>
        <color rgb="FFFF0000"/>
        <rFont val="Times New Roman"/>
        <family val="1"/>
      </rPr>
      <t>2</t>
    </r>
    <r>
      <rPr>
        <sz val="11.5"/>
        <color rgb="FFFF0000"/>
        <rFont val="Times New Roman"/>
        <family val="1"/>
      </rPr>
      <t>O</t>
    </r>
    <r>
      <rPr>
        <vertAlign val="subscript"/>
        <sz val="11.5"/>
        <color rgb="FFFF0000"/>
        <rFont val="Times New Roman"/>
        <family val="1"/>
      </rPr>
      <t>3</t>
    </r>
    <r>
      <rPr>
        <sz val="11.5"/>
        <color rgb="FFFF0000"/>
        <rFont val="Times New Roman"/>
        <family val="1"/>
      </rPr>
      <t>≤33%</t>
    </r>
  </si>
  <si>
    <r>
      <t>Pyrophylit có hàm lượng Al</t>
    </r>
    <r>
      <rPr>
        <vertAlign val="subscript"/>
        <sz val="11.5"/>
        <color rgb="FFFF0000"/>
        <rFont val="Times New Roman"/>
        <family val="1"/>
      </rPr>
      <t>2</t>
    </r>
    <r>
      <rPr>
        <sz val="11.5"/>
        <color rgb="FFFF0000"/>
        <rFont val="Times New Roman"/>
        <family val="1"/>
      </rPr>
      <t>O</t>
    </r>
    <r>
      <rPr>
        <vertAlign val="subscript"/>
        <sz val="11.5"/>
        <color rgb="FFFF0000"/>
        <rFont val="Times New Roman"/>
        <family val="1"/>
      </rPr>
      <t>3</t>
    </r>
    <r>
      <rPr>
        <sz val="11.5"/>
        <color rgb="FFFF0000"/>
        <rFont val="Times New Roman"/>
        <family val="1"/>
      </rPr>
      <t>&gt;33%</t>
    </r>
  </si>
  <si>
    <r>
      <t xml:space="preserve">Cao lanh (Kaolin/đất sét trắng/đất sét trầm tích; Quặng </t>
    </r>
    <r>
      <rPr>
        <b/>
        <sz val="11.5"/>
        <color rgb="FFC00000"/>
        <rFont val="Times New Roman"/>
        <family val="1"/>
      </rPr>
      <t>Fenspat</t>
    </r>
    <r>
      <rPr>
        <b/>
        <sz val="11.5"/>
        <rFont val="Times New Roman"/>
        <family val="1"/>
      </rPr>
      <t xml:space="preserve"> làm nguyên liệu gốm sứ)</t>
    </r>
  </si>
  <si>
    <r>
      <t xml:space="preserve">Quặng </t>
    </r>
    <r>
      <rPr>
        <b/>
        <i/>
        <sz val="11.5"/>
        <color rgb="FFC00000"/>
        <rFont val="Times New Roman"/>
        <family val="1"/>
      </rPr>
      <t>Fenspat</t>
    </r>
    <r>
      <rPr>
        <b/>
        <i/>
        <sz val="11.5"/>
        <rFont val="Times New Roman"/>
        <family val="1"/>
      </rPr>
      <t xml:space="preserve"> làm nguyên liệu gốm sứ (khoáng sản khai thác)</t>
    </r>
  </si>
  <si>
    <r>
      <rPr>
        <b/>
        <i/>
        <sz val="11.5"/>
        <color rgb="FFC00000"/>
        <rFont val="Times New Roman"/>
        <family val="1"/>
      </rPr>
      <t>Fenspat</t>
    </r>
    <r>
      <rPr>
        <b/>
        <i/>
        <sz val="11.5"/>
        <color theme="1"/>
        <rFont val="Times New Roman"/>
        <family val="1"/>
      </rPr>
      <t xml:space="preserve"> phong hóa</t>
    </r>
  </si>
  <si>
    <r>
      <t xml:space="preserve">Quặng Phosphorite có hàm lượng </t>
    </r>
    <r>
      <rPr>
        <sz val="11.5"/>
        <color rgb="FFC00000"/>
        <rFont val="Times New Roman"/>
        <family val="1"/>
      </rPr>
      <t>P</t>
    </r>
    <r>
      <rPr>
        <vertAlign val="subscript"/>
        <sz val="11.5"/>
        <color rgb="FFC00000"/>
        <rFont val="Times New Roman"/>
        <family val="1"/>
      </rPr>
      <t>2</t>
    </r>
    <r>
      <rPr>
        <sz val="11.5"/>
        <color rgb="FFC00000"/>
        <rFont val="Times New Roman"/>
        <family val="1"/>
      </rPr>
      <t>O</t>
    </r>
    <r>
      <rPr>
        <vertAlign val="subscript"/>
        <sz val="11.5"/>
        <color rgb="FFC00000"/>
        <rFont val="Times New Roman"/>
        <family val="1"/>
      </rPr>
      <t>5</t>
    </r>
    <r>
      <rPr>
        <sz val="11.5"/>
        <color theme="1"/>
        <rFont val="Times New Roman"/>
        <family val="1"/>
      </rPr>
      <t xml:space="preserve"> &lt; 20%</t>
    </r>
  </si>
  <si>
    <r>
      <t xml:space="preserve">Quặng Phosphorite có hàm lượng 20% ≤ </t>
    </r>
    <r>
      <rPr>
        <sz val="11.5"/>
        <color rgb="FFC00000"/>
        <rFont val="Times New Roman"/>
        <family val="1"/>
      </rPr>
      <t>P</t>
    </r>
    <r>
      <rPr>
        <vertAlign val="subscript"/>
        <sz val="11.5"/>
        <color rgb="FFC00000"/>
        <rFont val="Times New Roman"/>
        <family val="1"/>
      </rPr>
      <t>2</t>
    </r>
    <r>
      <rPr>
        <sz val="11.5"/>
        <color rgb="FFC00000"/>
        <rFont val="Times New Roman"/>
        <family val="1"/>
      </rPr>
      <t>O</t>
    </r>
    <r>
      <rPr>
        <vertAlign val="subscript"/>
        <sz val="11.5"/>
        <color rgb="FFC00000"/>
        <rFont val="Times New Roman"/>
        <family val="1"/>
      </rPr>
      <t>5</t>
    </r>
    <r>
      <rPr>
        <sz val="11.5"/>
        <color rgb="FFC00000"/>
        <rFont val="Times New Roman"/>
        <family val="1"/>
      </rPr>
      <t xml:space="preserve"> </t>
    </r>
    <r>
      <rPr>
        <sz val="11.5"/>
        <color theme="1"/>
        <rFont val="Times New Roman"/>
        <family val="1"/>
      </rPr>
      <t>&lt; 30%</t>
    </r>
  </si>
  <si>
    <r>
      <t xml:space="preserve">Quặng Phosphorite có hàm lượng </t>
    </r>
    <r>
      <rPr>
        <sz val="11.5"/>
        <color rgb="FFC00000"/>
        <rFont val="Times New Roman"/>
        <family val="1"/>
      </rPr>
      <t>P</t>
    </r>
    <r>
      <rPr>
        <vertAlign val="subscript"/>
        <sz val="11.5"/>
        <color rgb="FFC00000"/>
        <rFont val="Times New Roman"/>
        <family val="1"/>
      </rPr>
      <t>2</t>
    </r>
    <r>
      <rPr>
        <sz val="11.5"/>
        <color rgb="FFC00000"/>
        <rFont val="Times New Roman"/>
        <family val="1"/>
      </rPr>
      <t>O</t>
    </r>
    <r>
      <rPr>
        <vertAlign val="subscript"/>
        <sz val="11.5"/>
        <color rgb="FFC00000"/>
        <rFont val="Times New Roman"/>
        <family val="1"/>
      </rPr>
      <t>5</t>
    </r>
    <r>
      <rPr>
        <sz val="11.5"/>
        <color rgb="FFC00000"/>
        <rFont val="Times New Roman"/>
        <family val="1"/>
      </rPr>
      <t xml:space="preserve"> </t>
    </r>
    <r>
      <rPr>
        <sz val="11.5"/>
        <color theme="1"/>
        <rFont val="Times New Roman"/>
        <family val="1"/>
      </rPr>
      <t>≥ 30%</t>
    </r>
  </si>
  <si>
    <r>
      <t>Quặng Barit khai thác hàm lượng BaSO</t>
    </r>
    <r>
      <rPr>
        <b/>
        <vertAlign val="subscript"/>
        <sz val="11.5"/>
        <color rgb="FFFF0000"/>
        <rFont val="Times New Roman"/>
        <family val="1"/>
      </rPr>
      <t xml:space="preserve">4 </t>
    </r>
    <r>
      <rPr>
        <b/>
        <sz val="11.5"/>
        <color rgb="FFFF0000"/>
        <rFont val="Times New Roman"/>
        <family val="1"/>
      </rPr>
      <t>&lt; 20%</t>
    </r>
  </si>
  <si>
    <r>
      <t>Quặng Barit khai thác hàm lượng 20% ≤ BaSO</t>
    </r>
    <r>
      <rPr>
        <vertAlign val="subscript"/>
        <sz val="11.5"/>
        <color rgb="FFFF0000"/>
        <rFont val="Times New Roman"/>
        <family val="1"/>
      </rPr>
      <t>4</t>
    </r>
    <r>
      <rPr>
        <sz val="11.5"/>
        <color rgb="FFFF0000"/>
        <rFont val="Times New Roman"/>
        <family val="1"/>
      </rPr>
      <t xml:space="preserve"> &lt; 40%</t>
    </r>
  </si>
  <si>
    <r>
      <t>Quặng Barit khai thác hàm lượng 40% ≤ BaSO</t>
    </r>
    <r>
      <rPr>
        <vertAlign val="subscript"/>
        <sz val="11.5"/>
        <color rgb="FFFF0000"/>
        <rFont val="Times New Roman"/>
        <family val="1"/>
      </rPr>
      <t>4</t>
    </r>
    <r>
      <rPr>
        <sz val="11.5"/>
        <color rgb="FFFF0000"/>
        <rFont val="Times New Roman"/>
        <family val="1"/>
      </rPr>
      <t xml:space="preserve"> &lt; 60%</t>
    </r>
  </si>
  <si>
    <r>
      <t xml:space="preserve">Tinh quặng Barit hàm lượng 60% ≤ </t>
    </r>
    <r>
      <rPr>
        <sz val="11.5"/>
        <color rgb="FFC00000"/>
        <rFont val="Times New Roman"/>
        <family val="1"/>
      </rPr>
      <t>BaSO</t>
    </r>
    <r>
      <rPr>
        <vertAlign val="subscript"/>
        <sz val="11.5"/>
        <color rgb="FFC00000"/>
        <rFont val="Times New Roman"/>
        <family val="1"/>
      </rPr>
      <t>4</t>
    </r>
    <r>
      <rPr>
        <sz val="11.5"/>
        <color theme="1"/>
        <rFont val="Times New Roman"/>
        <family val="1"/>
      </rPr>
      <t xml:space="preserve"> &lt; 70%</t>
    </r>
  </si>
  <si>
    <r>
      <t xml:space="preserve">Tinh quặng Barit hàm lượng </t>
    </r>
    <r>
      <rPr>
        <sz val="11.5"/>
        <color rgb="FFC00000"/>
        <rFont val="Times New Roman"/>
        <family val="1"/>
      </rPr>
      <t>BaSO</t>
    </r>
    <r>
      <rPr>
        <vertAlign val="subscript"/>
        <sz val="11.5"/>
        <color rgb="FFC00000"/>
        <rFont val="Times New Roman"/>
        <family val="1"/>
      </rPr>
      <t>4</t>
    </r>
    <r>
      <rPr>
        <sz val="11.5"/>
        <color rgb="FFC00000"/>
        <rFont val="Times New Roman"/>
        <family val="1"/>
      </rPr>
      <t xml:space="preserve"> </t>
    </r>
    <r>
      <rPr>
        <sz val="11.5"/>
        <color theme="1"/>
        <rFont val="Times New Roman"/>
        <family val="1"/>
      </rPr>
      <t>≥ 70%</t>
    </r>
  </si>
  <si>
    <r>
      <t>Quặng Fluorit khai thác hàm lượng CaF</t>
    </r>
    <r>
      <rPr>
        <b/>
        <vertAlign val="subscript"/>
        <sz val="11.5"/>
        <color rgb="FFFF0000"/>
        <rFont val="Times New Roman"/>
        <family val="1"/>
      </rPr>
      <t>2</t>
    </r>
    <r>
      <rPr>
        <b/>
        <sz val="11.5"/>
        <color rgb="FFFF0000"/>
        <rFont val="Times New Roman"/>
        <family val="1"/>
      </rPr>
      <t xml:space="preserve"> &lt; 20%</t>
    </r>
  </si>
  <si>
    <r>
      <t>Quặng Fluorit khai thác hàm lượng 20% ≤ CaF</t>
    </r>
    <r>
      <rPr>
        <vertAlign val="subscript"/>
        <sz val="11.5"/>
        <color rgb="FFFF0000"/>
        <rFont val="Times New Roman"/>
        <family val="1"/>
      </rPr>
      <t xml:space="preserve">2 </t>
    </r>
    <r>
      <rPr>
        <sz val="11.5"/>
        <color rgb="FFFF0000"/>
        <rFont val="Times New Roman"/>
        <family val="1"/>
      </rPr>
      <t>&lt; 30%</t>
    </r>
  </si>
  <si>
    <r>
      <t>Quặng Fluorit khai thác hàm lượng 30% ≤ CaF</t>
    </r>
    <r>
      <rPr>
        <vertAlign val="subscript"/>
        <sz val="11.5"/>
        <color rgb="FFFF0000"/>
        <rFont val="Times New Roman"/>
        <family val="1"/>
      </rPr>
      <t xml:space="preserve">2 </t>
    </r>
    <r>
      <rPr>
        <sz val="11.5"/>
        <color rgb="FFFF0000"/>
        <rFont val="Times New Roman"/>
        <family val="1"/>
      </rPr>
      <t>&lt; 50%</t>
    </r>
  </si>
  <si>
    <r>
      <t>Quặng Fluorit có hàm lượng 50% ≤ CaF</t>
    </r>
    <r>
      <rPr>
        <vertAlign val="subscript"/>
        <sz val="11.5"/>
        <color theme="1"/>
        <rFont val="Times New Roman"/>
        <family val="1"/>
      </rPr>
      <t xml:space="preserve">2 </t>
    </r>
    <r>
      <rPr>
        <sz val="11.5"/>
        <color theme="1"/>
        <rFont val="Times New Roman"/>
        <family val="1"/>
      </rPr>
      <t>&lt; 70%</t>
    </r>
  </si>
  <si>
    <r>
      <t>Quặng Fluorit có hàm lượng 70% ≤ CaF</t>
    </r>
    <r>
      <rPr>
        <vertAlign val="subscript"/>
        <sz val="11.5"/>
        <color theme="1"/>
        <rFont val="Times New Roman"/>
        <family val="1"/>
      </rPr>
      <t>2</t>
    </r>
    <r>
      <rPr>
        <sz val="11.5"/>
        <color theme="1"/>
        <rFont val="Times New Roman"/>
        <family val="1"/>
      </rPr>
      <t xml:space="preserve"> &lt; 90%</t>
    </r>
  </si>
  <si>
    <r>
      <t>1 Ste=0,7 m</t>
    </r>
    <r>
      <rPr>
        <vertAlign val="superscript"/>
        <sz val="12"/>
        <rFont val="Times New Roman"/>
        <family val="1"/>
      </rPr>
      <t>3</t>
    </r>
  </si>
  <si>
    <r>
      <t>Ste = 0,7m</t>
    </r>
    <r>
      <rPr>
        <vertAlign val="superscript"/>
        <sz val="12"/>
        <color rgb="FFFF0000"/>
        <rFont val="Times New Roman"/>
        <family val="1"/>
      </rPr>
      <t>3</t>
    </r>
  </si>
  <si>
    <r>
      <t>Khí CO</t>
    </r>
    <r>
      <rPr>
        <vertAlign val="subscript"/>
        <sz val="12"/>
        <color theme="1"/>
        <rFont val="Times New Roman"/>
        <family val="1"/>
      </rPr>
      <t>2</t>
    </r>
    <r>
      <rPr>
        <sz val="12"/>
        <color theme="1"/>
        <rFont val="Times New Roman"/>
        <family val="1"/>
      </rPr>
      <t xml:space="preserve"> thu hồi từ nước khoáng thiên nhiên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</si>
</sst>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3" x14ac:knownFonts="1">
    <font>
      <sz val="11"/>
      <color theme="1"/>
      <name val="Calibri"/>
      <family val="2"/>
      <scheme val="minor"/>
    </font>
    <font>
      <sz val="12"/>
      <color theme="1"/>
      <name val="Times New Roman"/>
      <family val="1"/>
    </font>
    <font>
      <b/>
      <sz val="12"/>
      <color theme="1"/>
      <name val="Times New Roman"/>
      <family val="1"/>
    </font>
    <font>
      <b/>
      <i/>
      <sz val="12"/>
      <color theme="1"/>
      <name val="Times New Roman"/>
      <family val="1"/>
    </font>
    <font>
      <sz val="10"/>
      <color theme="1"/>
      <name val="Times New Roman"/>
      <family val="1"/>
    </font>
    <font>
      <sz val="11"/>
      <color theme="1"/>
      <name val="Times New Roman"/>
      <family val="1"/>
    </font>
    <font>
      <b/>
      <sz val="11"/>
      <color theme="1"/>
      <name val="Times New Roman"/>
      <family val="1"/>
    </font>
    <font>
      <i/>
      <sz val="11"/>
      <color theme="1"/>
      <name val="Times New Roman"/>
      <family val="1"/>
    </font>
    <font>
      <i/>
      <sz val="10"/>
      <color theme="1"/>
      <name val="Times New Roman"/>
      <family val="1"/>
    </font>
    <font>
      <sz val="11"/>
      <name val="Times New Roman"/>
      <family val="1"/>
    </font>
    <font>
      <sz val="11"/>
      <name val="Calibri"/>
      <family val="2"/>
      <scheme val="minor"/>
    </font>
    <font>
      <b/>
      <sz val="11"/>
      <name val="Times New Roman"/>
      <family val="1"/>
    </font>
    <font>
      <sz val="13"/>
      <name val="Times New Roman"/>
      <family val="1"/>
    </font>
    <font>
      <sz val="10"/>
      <name val="Times New Roman"/>
      <family val="1"/>
    </font>
    <font>
      <b/>
      <sz val="13"/>
      <color theme="1"/>
      <name val="Times New Roman"/>
      <family val="1"/>
    </font>
    <font>
      <i/>
      <sz val="13"/>
      <color theme="1"/>
      <name val="Times New Roman"/>
      <family val="1"/>
    </font>
    <font>
      <b/>
      <sz val="13"/>
      <name val="Times New Roman"/>
      <family val="1"/>
    </font>
    <font>
      <i/>
      <sz val="13"/>
      <name val="Times New Roman"/>
      <family val="1"/>
    </font>
    <font>
      <sz val="13"/>
      <color theme="1"/>
      <name val="Times New Roman"/>
      <family val="1"/>
    </font>
    <font>
      <sz val="13"/>
      <color theme="1"/>
      <name val="Calibri"/>
      <family val="2"/>
      <scheme val="minor"/>
    </font>
    <font>
      <sz val="11"/>
      <color rgb="FFFF0000"/>
      <name val="Calibri"/>
      <family val="2"/>
      <scheme val="minor"/>
    </font>
    <font>
      <sz val="11"/>
      <color rgb="FFFF0000"/>
      <name val="Times New Roman"/>
      <family val="1"/>
    </font>
    <font>
      <sz val="10"/>
      <color rgb="FFFF0000"/>
      <name val="Times New Roman"/>
      <family val="1"/>
    </font>
    <font>
      <b/>
      <i/>
      <sz val="11"/>
      <color theme="1"/>
      <name val="Times New Roman"/>
      <family val="1"/>
    </font>
    <font>
      <sz val="11"/>
      <color rgb="FF000000"/>
      <name val="Times New Roman"/>
      <family val="1"/>
    </font>
    <font>
      <sz val="11"/>
      <color rgb="FFC00000"/>
      <name val="Times New Roman"/>
      <family val="1"/>
    </font>
    <font>
      <i/>
      <sz val="11"/>
      <color rgb="FFFF0000"/>
      <name val="Times New Roman"/>
      <family val="1"/>
    </font>
    <font>
      <sz val="13"/>
      <name val="Calibri"/>
      <family val="2"/>
      <scheme val="minor"/>
    </font>
    <font>
      <b/>
      <sz val="10"/>
      <color theme="1"/>
      <name val="Times New Roman"/>
      <family val="1"/>
    </font>
    <font>
      <b/>
      <sz val="10"/>
      <color rgb="FFFF0000"/>
      <name val="Times New Roman"/>
      <family val="1"/>
    </font>
    <font>
      <sz val="10"/>
      <color rgb="FF000000"/>
      <name val="Times New Roman"/>
      <family val="1"/>
    </font>
    <font>
      <b/>
      <sz val="10"/>
      <name val="Times New Roman"/>
      <family val="1"/>
    </font>
    <font>
      <sz val="10"/>
      <color rgb="FF0000FF"/>
      <name val="Times New Roman"/>
      <family val="1"/>
    </font>
    <font>
      <sz val="10"/>
      <color rgb="FF0000CC"/>
      <name val="Times New Roman"/>
      <family val="1"/>
    </font>
    <font>
      <sz val="11.5"/>
      <name val="Times New Roman"/>
      <family val="1"/>
    </font>
    <font>
      <sz val="11.5"/>
      <color rgb="FFFF0000"/>
      <name val="Times New Roman"/>
      <family val="1"/>
    </font>
    <font>
      <b/>
      <sz val="10"/>
      <color rgb="FFC00000"/>
      <name val="Times New Roman"/>
      <family val="1"/>
    </font>
    <font>
      <sz val="10"/>
      <color rgb="FFC00000"/>
      <name val="Times New Roman"/>
      <family val="1"/>
    </font>
    <font>
      <sz val="13"/>
      <color rgb="FFC00000"/>
      <name val="Times New Roman"/>
      <family val="1"/>
    </font>
    <font>
      <vertAlign val="superscript"/>
      <sz val="11"/>
      <color rgb="FFC00000"/>
      <name val="Times New Roman"/>
      <family val="1"/>
    </font>
    <font>
      <b/>
      <sz val="11"/>
      <color rgb="FFFF0000"/>
      <name val="Times New Roman"/>
      <family val="1"/>
    </font>
    <font>
      <b/>
      <sz val="9"/>
      <color rgb="FFC00000"/>
      <name val="Times New Roman"/>
      <family val="1"/>
    </font>
    <font>
      <sz val="9"/>
      <name val="Times New Roman"/>
      <family val="1"/>
    </font>
    <font>
      <b/>
      <sz val="12"/>
      <color rgb="FFFF0000"/>
      <name val="Times New Roman"/>
      <family val="1"/>
    </font>
    <font>
      <sz val="12"/>
      <color rgb="FF000000"/>
      <name val="Times New Roman"/>
      <family val="1"/>
    </font>
    <font>
      <b/>
      <sz val="12"/>
      <color rgb="FF000000"/>
      <name val="Times New Roman"/>
      <family val="1"/>
    </font>
    <font>
      <sz val="12"/>
      <color rgb="FFFF0000"/>
      <name val="Times New Roman"/>
      <family val="1"/>
    </font>
    <font>
      <vertAlign val="subscript"/>
      <sz val="12"/>
      <color rgb="FFFF0000"/>
      <name val="Times New Roman"/>
      <family val="1"/>
    </font>
    <font>
      <b/>
      <i/>
      <sz val="12"/>
      <color rgb="FFFF0000"/>
      <name val="Times New Roman"/>
      <family val="1"/>
    </font>
    <font>
      <b/>
      <i/>
      <vertAlign val="subscript"/>
      <sz val="12"/>
      <color rgb="FFFF0000"/>
      <name val="Times New Roman"/>
      <family val="1"/>
    </font>
    <font>
      <b/>
      <i/>
      <sz val="12"/>
      <color theme="5" tint="-0.249977111117893"/>
      <name val="Times New Roman"/>
      <family val="1"/>
    </font>
    <font>
      <sz val="12"/>
      <color rgb="FFA50021"/>
      <name val="Times New Roman"/>
      <family val="1"/>
    </font>
    <font>
      <b/>
      <sz val="12"/>
      <name val="Times New Roman"/>
      <family val="1"/>
    </font>
    <font>
      <sz val="12"/>
      <name val="Times New Roman"/>
      <family val="1"/>
    </font>
    <font>
      <vertAlign val="superscript"/>
      <sz val="12"/>
      <name val="Times New Roman"/>
      <family val="1"/>
    </font>
    <font>
      <b/>
      <i/>
      <sz val="12"/>
      <name val="Times New Roman"/>
      <family val="1"/>
    </font>
    <font>
      <vertAlign val="superscript"/>
      <sz val="12"/>
      <color theme="1"/>
      <name val="Times New Roman"/>
      <family val="1"/>
    </font>
    <font>
      <vertAlign val="superscript"/>
      <sz val="12"/>
      <color rgb="FFFF0000"/>
      <name val="Times New Roman"/>
      <family val="1"/>
    </font>
    <font>
      <i/>
      <sz val="12"/>
      <name val="Times New Roman"/>
      <family val="1"/>
    </font>
    <font>
      <b/>
      <sz val="12"/>
      <color rgb="FFC00000"/>
      <name val="Times New Roman"/>
      <family val="1"/>
    </font>
    <font>
      <sz val="12"/>
      <color rgb="FFC00000"/>
      <name val="Times New Roman"/>
      <family val="1"/>
    </font>
    <font>
      <vertAlign val="subscript"/>
      <sz val="12"/>
      <color theme="1"/>
      <name val="Times New Roman"/>
      <family val="1"/>
    </font>
    <font>
      <b/>
      <sz val="11.5"/>
      <name val="Times New Roman"/>
      <family val="1"/>
    </font>
    <font>
      <b/>
      <sz val="11.5"/>
      <color rgb="FFFF0000"/>
      <name val="Times New Roman"/>
      <family val="1"/>
    </font>
    <font>
      <b/>
      <sz val="11.5"/>
      <color theme="1"/>
      <name val="Times New Roman"/>
      <family val="1"/>
    </font>
    <font>
      <vertAlign val="superscript"/>
      <sz val="11.5"/>
      <name val="Times New Roman"/>
      <family val="1"/>
    </font>
    <font>
      <sz val="11.5"/>
      <color theme="1"/>
      <name val="Times New Roman"/>
      <family val="1"/>
    </font>
    <font>
      <b/>
      <i/>
      <sz val="11.5"/>
      <name val="Times New Roman"/>
      <family val="1"/>
    </font>
    <font>
      <vertAlign val="superscript"/>
      <sz val="11.5"/>
      <color theme="1"/>
      <name val="Times New Roman"/>
      <family val="1"/>
    </font>
    <font>
      <vertAlign val="superscript"/>
      <sz val="11.5"/>
      <color rgb="FFFF0000"/>
      <name val="Times New Roman"/>
      <family val="1"/>
    </font>
    <font>
      <i/>
      <sz val="11.5"/>
      <name val="Times New Roman"/>
      <family val="1"/>
    </font>
    <font>
      <b/>
      <vertAlign val="superscript"/>
      <sz val="11.5"/>
      <name val="Times New Roman"/>
      <family val="1"/>
    </font>
    <font>
      <b/>
      <i/>
      <sz val="11.5"/>
      <color rgb="FFFF0000"/>
      <name val="Times New Roman"/>
      <family val="1"/>
    </font>
    <font>
      <b/>
      <i/>
      <vertAlign val="superscript"/>
      <sz val="11.5"/>
      <color rgb="FFFF0000"/>
      <name val="Times New Roman"/>
      <family val="1"/>
    </font>
    <font>
      <b/>
      <i/>
      <sz val="11.5"/>
      <color theme="1"/>
      <name val="Times New Roman"/>
      <family val="1"/>
    </font>
    <font>
      <b/>
      <i/>
      <vertAlign val="superscript"/>
      <sz val="11.5"/>
      <color theme="1"/>
      <name val="Times New Roman"/>
      <family val="1"/>
    </font>
    <font>
      <vertAlign val="subscript"/>
      <sz val="11.5"/>
      <color rgb="FFFF0000"/>
      <name val="Times New Roman"/>
      <family val="1"/>
    </font>
    <font>
      <b/>
      <sz val="11.5"/>
      <color rgb="FFC00000"/>
      <name val="Times New Roman"/>
      <family val="1"/>
    </font>
    <font>
      <b/>
      <i/>
      <sz val="11.5"/>
      <color rgb="FFC00000"/>
      <name val="Times New Roman"/>
      <family val="1"/>
    </font>
    <font>
      <sz val="11.5"/>
      <color rgb="FFC00000"/>
      <name val="Times New Roman"/>
      <family val="1"/>
    </font>
    <font>
      <vertAlign val="subscript"/>
      <sz val="11.5"/>
      <color rgb="FFC00000"/>
      <name val="Times New Roman"/>
      <family val="1"/>
    </font>
    <font>
      <sz val="11.5"/>
      <color rgb="FF0000FF"/>
      <name val="Times New Roman"/>
      <family val="1"/>
    </font>
    <font>
      <b/>
      <sz val="11.5"/>
      <color rgb="FF0000FF"/>
      <name val="Times New Roman"/>
      <family val="1"/>
    </font>
    <font>
      <b/>
      <i/>
      <sz val="11.5"/>
      <color rgb="FF0000FF"/>
      <name val="Times New Roman"/>
      <family val="1"/>
    </font>
    <font>
      <sz val="11.5"/>
      <color rgb="FF0000CC"/>
      <name val="Times New Roman"/>
      <family val="1"/>
    </font>
    <font>
      <b/>
      <sz val="11.5"/>
      <color rgb="FF0000CC"/>
      <name val="Times New Roman"/>
      <family val="1"/>
    </font>
    <font>
      <b/>
      <i/>
      <sz val="11.5"/>
      <color rgb="FF0000CC"/>
      <name val="Times New Roman"/>
      <family val="1"/>
    </font>
    <font>
      <b/>
      <vertAlign val="subscript"/>
      <sz val="11.5"/>
      <color rgb="FFFF0000"/>
      <name val="Times New Roman"/>
      <family val="1"/>
    </font>
    <font>
      <vertAlign val="subscript"/>
      <sz val="11.5"/>
      <color theme="1"/>
      <name val="Times New Roman"/>
      <family val="1"/>
    </font>
    <font>
      <i/>
      <sz val="11.5"/>
      <color rgb="FFFF0000"/>
      <name val="Times New Roman"/>
      <family val="1"/>
    </font>
    <font>
      <sz val="11.5"/>
      <color rgb="FFA50021"/>
      <name val="Times New Roman"/>
      <family val="1"/>
    </font>
    <font>
      <b/>
      <i/>
      <sz val="12"/>
      <color rgb="FFA50021"/>
      <name val="Times New Roman"/>
      <family val="1"/>
    </font>
    <font>
      <i/>
      <sz val="12"/>
      <color theme="1"/>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s>
  <cellStyleXfs count="1">
    <xf numFmtId="0" fontId="0" fillId="0" borderId="0"/>
  </cellStyleXfs>
  <cellXfs count="298">
    <xf numFmtId="0" fontId="0" fillId="0" borderId="0" xfId="0"/>
    <xf numFmtId="0" fontId="0" fillId="0" borderId="0" xfId="0" applyFill="1"/>
    <xf numFmtId="3" fontId="0" fillId="0" borderId="0" xfId="0" applyNumberFormat="1" applyFill="1"/>
    <xf numFmtId="0" fontId="2" fillId="0" borderId="1" xfId="0" applyFont="1" applyFill="1" applyBorder="1" applyAlignment="1">
      <alignment vertical="center" wrapText="1"/>
    </xf>
    <xf numFmtId="3" fontId="1" fillId="0" borderId="1" xfId="0" applyNumberFormat="1" applyFont="1" applyFill="1" applyBorder="1" applyAlignment="1">
      <alignment horizontal="right" vertical="center" wrapText="1"/>
    </xf>
    <xf numFmtId="0" fontId="1" fillId="0" borderId="1" xfId="0" applyFont="1" applyFill="1" applyBorder="1" applyAlignment="1">
      <alignment vertical="center" wrapText="1"/>
    </xf>
    <xf numFmtId="0" fontId="3" fillId="0" borderId="1" xfId="0" applyFont="1" applyFill="1" applyBorder="1" applyAlignment="1">
      <alignment vertical="center" wrapText="1"/>
    </xf>
    <xf numFmtId="3" fontId="1" fillId="0" borderId="1" xfId="0" applyNumberFormat="1" applyFont="1" applyFill="1" applyBorder="1" applyAlignment="1">
      <alignment vertical="center"/>
    </xf>
    <xf numFmtId="0" fontId="10" fillId="0" borderId="0" xfId="0" applyFont="1" applyFill="1"/>
    <xf numFmtId="0" fontId="9" fillId="0" borderId="0" xfId="0" applyFont="1" applyFill="1"/>
    <xf numFmtId="3" fontId="5" fillId="0" borderId="0" xfId="0" applyNumberFormat="1" applyFont="1" applyFill="1" applyAlignment="1">
      <alignment horizontal="right"/>
    </xf>
    <xf numFmtId="0" fontId="12" fillId="0" borderId="0" xfId="0" applyFont="1" applyFill="1"/>
    <xf numFmtId="0" fontId="13" fillId="0" borderId="0" xfId="0" applyFont="1" applyFill="1" applyAlignment="1">
      <alignment horizontal="center"/>
    </xf>
    <xf numFmtId="0" fontId="13" fillId="0" borderId="0" xfId="0" applyFont="1" applyFill="1"/>
    <xf numFmtId="0" fontId="13" fillId="0" borderId="0" xfId="0" quotePrefix="1" applyFont="1" applyFill="1" applyAlignment="1">
      <alignment horizontal="right"/>
    </xf>
    <xf numFmtId="3" fontId="13" fillId="0" borderId="0" xfId="0" applyNumberFormat="1" applyFont="1" applyFill="1"/>
    <xf numFmtId="0" fontId="13" fillId="0" borderId="1" xfId="0" applyFont="1" applyFill="1" applyBorder="1"/>
    <xf numFmtId="3" fontId="13" fillId="0" borderId="1" xfId="0" applyNumberFormat="1" applyFont="1" applyFill="1" applyBorder="1" applyAlignment="1">
      <alignment vertical="center" wrapText="1"/>
    </xf>
    <xf numFmtId="3" fontId="13" fillId="0" borderId="1" xfId="0" applyNumberFormat="1" applyFont="1" applyFill="1" applyBorder="1"/>
    <xf numFmtId="0" fontId="13" fillId="0" borderId="1" xfId="0" applyFont="1" applyFill="1" applyBorder="1" applyAlignment="1">
      <alignment vertical="center"/>
    </xf>
    <xf numFmtId="3" fontId="13" fillId="0" borderId="1" xfId="0" applyNumberFormat="1" applyFont="1" applyFill="1" applyBorder="1" applyAlignment="1">
      <alignment vertical="center"/>
    </xf>
    <xf numFmtId="0" fontId="13"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4" xfId="0" applyFont="1" applyFill="1" applyBorder="1" applyAlignment="1">
      <alignment vertical="center"/>
    </xf>
    <xf numFmtId="3" fontId="9" fillId="0" borderId="0" xfId="0" applyNumberFormat="1" applyFont="1" applyFill="1"/>
    <xf numFmtId="0" fontId="13" fillId="0" borderId="0" xfId="0" applyFont="1" applyFill="1" applyBorder="1"/>
    <xf numFmtId="0" fontId="13" fillId="0" borderId="0" xfId="0" applyFont="1" applyFill="1" applyBorder="1" applyAlignment="1">
      <alignment horizontal="center" vertical="center" wrapText="1"/>
    </xf>
    <xf numFmtId="3" fontId="13" fillId="0" borderId="0" xfId="0" applyNumberFormat="1" applyFont="1" applyFill="1" applyBorder="1"/>
    <xf numFmtId="3" fontId="13" fillId="0" borderId="0" xfId="0" applyNumberFormat="1" applyFont="1" applyFill="1" applyBorder="1" applyAlignment="1">
      <alignment vertical="center" wrapText="1"/>
    </xf>
    <xf numFmtId="3" fontId="13" fillId="0" borderId="0" xfId="0" applyNumberFormat="1" applyFont="1" applyFill="1" applyBorder="1" applyAlignment="1">
      <alignment vertical="center"/>
    </xf>
    <xf numFmtId="0" fontId="13" fillId="0" borderId="0" xfId="0" applyFont="1" applyFill="1" applyBorder="1" applyAlignment="1">
      <alignment vertical="center"/>
    </xf>
    <xf numFmtId="3" fontId="13" fillId="0" borderId="4" xfId="0" applyNumberFormat="1" applyFont="1" applyFill="1" applyBorder="1" applyAlignment="1">
      <alignment vertical="center" wrapText="1"/>
    </xf>
    <xf numFmtId="3" fontId="13" fillId="0" borderId="0" xfId="0" applyNumberFormat="1" applyFont="1" applyFill="1" applyBorder="1" applyAlignment="1">
      <alignment horizontal="center" wrapText="1"/>
    </xf>
    <xf numFmtId="0" fontId="19" fillId="0" borderId="0" xfId="0" applyFont="1" applyFill="1"/>
    <xf numFmtId="3" fontId="19" fillId="0" borderId="0" xfId="0" applyNumberFormat="1" applyFont="1" applyFill="1"/>
    <xf numFmtId="3" fontId="15" fillId="0" borderId="0" xfId="0" applyNumberFormat="1" applyFont="1" applyFill="1" applyAlignment="1">
      <alignment horizontal="right" vertical="center"/>
    </xf>
    <xf numFmtId="0" fontId="15" fillId="0" borderId="0" xfId="0" applyFont="1" applyFill="1" applyAlignment="1">
      <alignment horizontal="right" vertical="center"/>
    </xf>
    <xf numFmtId="0" fontId="14" fillId="0" borderId="0" xfId="0" applyFont="1" applyFill="1" applyAlignment="1">
      <alignment vertical="center"/>
    </xf>
    <xf numFmtId="0" fontId="1" fillId="0" borderId="0" xfId="0" applyFont="1" applyFill="1" applyAlignment="1">
      <alignment horizontal="right" vertical="center"/>
    </xf>
    <xf numFmtId="0" fontId="18" fillId="0" borderId="0" xfId="0" applyFont="1" applyFill="1"/>
    <xf numFmtId="3" fontId="18" fillId="0" borderId="0" xfId="0" applyNumberFormat="1" applyFont="1" applyFill="1"/>
    <xf numFmtId="3" fontId="17" fillId="0" borderId="0" xfId="0" applyNumberFormat="1" applyFont="1" applyFill="1" applyAlignment="1">
      <alignment horizontal="right" vertical="center"/>
    </xf>
    <xf numFmtId="3" fontId="18" fillId="0" borderId="0" xfId="0" applyNumberFormat="1" applyFont="1" applyFill="1" applyAlignment="1">
      <alignment horizontal="right" vertical="center"/>
    </xf>
    <xf numFmtId="3" fontId="21" fillId="0" borderId="0" xfId="0" applyNumberFormat="1" applyFont="1" applyFill="1"/>
    <xf numFmtId="0" fontId="21" fillId="0" borderId="0" xfId="0" applyFont="1" applyFill="1"/>
    <xf numFmtId="0" fontId="20" fillId="0" borderId="0" xfId="0" applyFont="1" applyFill="1"/>
    <xf numFmtId="0" fontId="5" fillId="0" borderId="0" xfId="0" applyFont="1" applyFill="1"/>
    <xf numFmtId="3" fontId="5" fillId="0" borderId="0" xfId="0" applyNumberFormat="1" applyFont="1" applyFill="1"/>
    <xf numFmtId="0" fontId="7" fillId="0" borderId="0" xfId="0" applyFont="1" applyFill="1" applyAlignment="1">
      <alignment horizontal="center"/>
    </xf>
    <xf numFmtId="3" fontId="18" fillId="0" borderId="0" xfId="0" applyNumberFormat="1" applyFont="1" applyFill="1" applyAlignment="1">
      <alignment horizontal="center"/>
    </xf>
    <xf numFmtId="0" fontId="9" fillId="0" borderId="0" xfId="0" applyFont="1" applyFill="1" applyAlignment="1">
      <alignment horizontal="center"/>
    </xf>
    <xf numFmtId="3" fontId="6" fillId="0" borderId="0" xfId="0" applyNumberFormat="1" applyFont="1" applyFill="1" applyBorder="1" applyAlignment="1">
      <alignment horizontal="center" vertical="center" wrapText="1"/>
    </xf>
    <xf numFmtId="3" fontId="5" fillId="0" borderId="0" xfId="0" applyNumberFormat="1" applyFont="1" applyFill="1" applyBorder="1" applyAlignment="1">
      <alignment horizontal="right" vertical="center" wrapText="1"/>
    </xf>
    <xf numFmtId="0" fontId="13" fillId="0" borderId="3" xfId="0" applyFont="1" applyFill="1" applyBorder="1"/>
    <xf numFmtId="0" fontId="13" fillId="0" borderId="3" xfId="0" applyFont="1" applyFill="1" applyBorder="1" applyAlignment="1">
      <alignment horizontal="center" vertical="center" wrapText="1"/>
    </xf>
    <xf numFmtId="0" fontId="13" fillId="0" borderId="3" xfId="0" applyFont="1" applyFill="1" applyBorder="1" applyAlignment="1">
      <alignment vertical="center"/>
    </xf>
    <xf numFmtId="3" fontId="13" fillId="0" borderId="3" xfId="0" applyNumberFormat="1" applyFont="1" applyFill="1" applyBorder="1" applyAlignment="1">
      <alignment vertical="center"/>
    </xf>
    <xf numFmtId="3" fontId="13" fillId="0" borderId="7" xfId="0" applyNumberFormat="1" applyFont="1" applyFill="1" applyBorder="1" applyAlignment="1">
      <alignment vertical="center" wrapText="1"/>
    </xf>
    <xf numFmtId="0" fontId="13" fillId="0" borderId="7" xfId="0" applyFont="1" applyFill="1" applyBorder="1" applyAlignment="1">
      <alignment vertical="center"/>
    </xf>
    <xf numFmtId="3" fontId="13" fillId="0" borderId="3" xfId="0" applyNumberFormat="1" applyFont="1" applyFill="1" applyBorder="1"/>
    <xf numFmtId="3" fontId="12" fillId="0" borderId="0" xfId="0" applyNumberFormat="1" applyFont="1" applyFill="1"/>
    <xf numFmtId="0" fontId="12" fillId="0" borderId="0" xfId="0" applyFont="1" applyFill="1" applyAlignment="1">
      <alignment horizontal="center"/>
    </xf>
    <xf numFmtId="3" fontId="9" fillId="0" borderId="0" xfId="0" applyNumberFormat="1" applyFont="1" applyFill="1" applyAlignment="1">
      <alignment vertical="center"/>
    </xf>
    <xf numFmtId="0" fontId="27" fillId="0" borderId="0" xfId="0" applyFont="1" applyFill="1"/>
    <xf numFmtId="3" fontId="12" fillId="0" borderId="0" xfId="0" applyNumberFormat="1" applyFont="1" applyFill="1" applyAlignment="1">
      <alignment vertical="center"/>
    </xf>
    <xf numFmtId="0" fontId="5" fillId="0" borderId="0" xfId="0" applyFont="1" applyFill="1" applyAlignment="1">
      <alignment horizontal="right" vertical="center"/>
    </xf>
    <xf numFmtId="3" fontId="18" fillId="0" borderId="0" xfId="0" applyNumberFormat="1" applyFont="1" applyFill="1" applyAlignment="1">
      <alignment horizontal="right"/>
    </xf>
    <xf numFmtId="0" fontId="18" fillId="0" borderId="0" xfId="0" applyFont="1" applyFill="1" applyAlignment="1">
      <alignment horizontal="right" vertical="center"/>
    </xf>
    <xf numFmtId="0" fontId="9" fillId="0" borderId="0" xfId="0" applyFont="1" applyFill="1" applyBorder="1"/>
    <xf numFmtId="3" fontId="9" fillId="0" borderId="0" xfId="0" applyNumberFormat="1" applyFont="1" applyFill="1" applyBorder="1"/>
    <xf numFmtId="0" fontId="5" fillId="0" borderId="0" xfId="0" applyFont="1" applyFill="1" applyBorder="1"/>
    <xf numFmtId="3" fontId="5" fillId="0" borderId="0" xfId="0" applyNumberFormat="1" applyFont="1" applyFill="1" applyBorder="1"/>
    <xf numFmtId="0" fontId="0" fillId="0" borderId="0" xfId="0" applyFont="1" applyFill="1"/>
    <xf numFmtId="3" fontId="0" fillId="0" borderId="0" xfId="0" applyNumberFormat="1" applyFont="1" applyFill="1"/>
    <xf numFmtId="0" fontId="15" fillId="0" borderId="0" xfId="0" applyFont="1" applyFill="1" applyAlignment="1">
      <alignment horizontal="center"/>
    </xf>
    <xf numFmtId="0" fontId="18" fillId="0" borderId="0" xfId="0" applyFont="1" applyFill="1" applyAlignment="1">
      <alignment horizontal="center"/>
    </xf>
    <xf numFmtId="3" fontId="24" fillId="0" borderId="0" xfId="0" applyNumberFormat="1" applyFont="1" applyFill="1" applyBorder="1" applyAlignment="1">
      <alignment horizontal="right" vertical="center" wrapText="1"/>
    </xf>
    <xf numFmtId="3" fontId="21" fillId="0" borderId="0" xfId="0" applyNumberFormat="1" applyFont="1" applyFill="1" applyBorder="1" applyAlignment="1">
      <alignment horizontal="right" vertical="center" wrapText="1"/>
    </xf>
    <xf numFmtId="3" fontId="21" fillId="0" borderId="0" xfId="0" applyNumberFormat="1" applyFont="1" applyFill="1" applyBorder="1" applyAlignment="1">
      <alignment horizontal="center" vertical="center" wrapText="1"/>
    </xf>
    <xf numFmtId="3" fontId="24" fillId="0" borderId="0" xfId="0" applyNumberFormat="1" applyFont="1" applyFill="1" applyBorder="1" applyAlignment="1">
      <alignment horizontal="center" vertical="center" wrapText="1"/>
    </xf>
    <xf numFmtId="3" fontId="28" fillId="0" borderId="1"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30" fillId="0" borderId="1" xfId="0" applyNumberFormat="1" applyFont="1" applyFill="1" applyBorder="1" applyAlignment="1">
      <alignment horizontal="center" vertical="center" wrapText="1"/>
    </xf>
    <xf numFmtId="3" fontId="13" fillId="0" borderId="1" xfId="0" applyNumberFormat="1" applyFont="1" applyFill="1" applyBorder="1" applyAlignment="1">
      <alignment horizontal="center" vertical="center" wrapText="1"/>
    </xf>
    <xf numFmtId="3" fontId="22" fillId="0" borderId="0" xfId="0" applyNumberFormat="1" applyFont="1" applyFill="1"/>
    <xf numFmtId="0" fontId="22" fillId="0" borderId="0" xfId="0" applyFont="1" applyFill="1"/>
    <xf numFmtId="0" fontId="13" fillId="0" borderId="0" xfId="0" applyFont="1" applyFill="1" applyAlignment="1">
      <alignment vertical="center"/>
    </xf>
    <xf numFmtId="3" fontId="4" fillId="0" borderId="0" xfId="0" applyNumberFormat="1" applyFont="1" applyFill="1" applyBorder="1" applyAlignment="1">
      <alignment horizontal="right" vertical="center" wrapText="1"/>
    </xf>
    <xf numFmtId="3" fontId="37" fillId="0" borderId="1" xfId="0" applyNumberFormat="1" applyFont="1" applyFill="1" applyBorder="1" applyAlignment="1">
      <alignment horizontal="center" vertical="center" wrapText="1"/>
    </xf>
    <xf numFmtId="0" fontId="13" fillId="0" borderId="8" xfId="0" applyFont="1" applyFill="1" applyBorder="1" applyAlignment="1">
      <alignment vertical="center" wrapText="1"/>
    </xf>
    <xf numFmtId="0" fontId="35" fillId="0" borderId="8" xfId="0" applyFont="1" applyFill="1" applyBorder="1" applyAlignment="1">
      <alignment vertical="center" wrapText="1"/>
    </xf>
    <xf numFmtId="0" fontId="29" fillId="0" borderId="8" xfId="0" applyFont="1" applyFill="1" applyBorder="1" applyAlignment="1">
      <alignment vertical="center" wrapText="1"/>
    </xf>
    <xf numFmtId="0" fontId="34" fillId="0" borderId="8" xfId="0" applyFont="1" applyFill="1" applyBorder="1" applyAlignment="1">
      <alignment vertical="center" wrapText="1"/>
    </xf>
    <xf numFmtId="0" fontId="9" fillId="0" borderId="0" xfId="0" applyFont="1" applyFill="1" applyBorder="1" applyAlignment="1">
      <alignment vertical="center"/>
    </xf>
    <xf numFmtId="3" fontId="9" fillId="0" borderId="0" xfId="0" applyNumberFormat="1" applyFont="1" applyFill="1" applyBorder="1" applyAlignment="1">
      <alignment vertical="center"/>
    </xf>
    <xf numFmtId="3" fontId="9" fillId="0" borderId="0" xfId="0" applyNumberFormat="1" applyFont="1" applyFill="1" applyBorder="1" applyAlignment="1">
      <alignment horizontal="center" vertical="center" wrapText="1"/>
    </xf>
    <xf numFmtId="3" fontId="28" fillId="0" borderId="0" xfId="0" applyNumberFormat="1" applyFont="1" applyFill="1" applyBorder="1" applyAlignment="1">
      <alignment horizontal="center" vertical="center" wrapText="1"/>
    </xf>
    <xf numFmtId="0" fontId="31" fillId="0" borderId="0" xfId="0" applyFont="1" applyFill="1" applyAlignment="1">
      <alignment horizontal="center" vertical="center"/>
    </xf>
    <xf numFmtId="0" fontId="5" fillId="0" borderId="0" xfId="0" applyFont="1" applyFill="1" applyAlignment="1">
      <alignment horizontal="center"/>
    </xf>
    <xf numFmtId="0" fontId="13" fillId="0" borderId="1" xfId="0" applyFont="1" applyFill="1" applyBorder="1" applyAlignment="1">
      <alignment horizontal="center" vertical="center"/>
    </xf>
    <xf numFmtId="0" fontId="5" fillId="0" borderId="0" xfId="0" applyFont="1" applyFill="1" applyBorder="1" applyAlignment="1">
      <alignment vertical="center"/>
    </xf>
    <xf numFmtId="3" fontId="5" fillId="0" borderId="0" xfId="0" applyNumberFormat="1" applyFont="1" applyFill="1" applyBorder="1" applyAlignment="1">
      <alignment vertical="center"/>
    </xf>
    <xf numFmtId="3" fontId="37" fillId="0" borderId="1" xfId="0" applyNumberFormat="1" applyFont="1" applyFill="1" applyBorder="1" applyAlignment="1">
      <alignment horizontal="center" vertical="center"/>
    </xf>
    <xf numFmtId="3" fontId="5" fillId="0" borderId="0" xfId="0" applyNumberFormat="1" applyFont="1" applyFill="1" applyAlignment="1">
      <alignment horizontal="center"/>
    </xf>
    <xf numFmtId="0" fontId="4" fillId="0" borderId="1" xfId="0" applyFont="1" applyFill="1" applyBorder="1" applyAlignment="1">
      <alignment horizontal="center" vertical="center"/>
    </xf>
    <xf numFmtId="3" fontId="4" fillId="0" borderId="1" xfId="0" applyNumberFormat="1" applyFont="1" applyFill="1" applyBorder="1" applyAlignment="1">
      <alignment horizontal="center" vertical="center"/>
    </xf>
    <xf numFmtId="3" fontId="13" fillId="0" borderId="1" xfId="0" applyNumberFormat="1" applyFont="1" applyFill="1" applyBorder="1" applyAlignment="1">
      <alignment horizontal="center" vertical="center"/>
    </xf>
    <xf numFmtId="0" fontId="11" fillId="0" borderId="0" xfId="0" applyFont="1" applyFill="1" applyAlignment="1">
      <alignment horizontal="center" vertical="center"/>
    </xf>
    <xf numFmtId="0" fontId="21" fillId="0" borderId="8" xfId="0" applyFont="1" applyFill="1" applyBorder="1" applyAlignment="1">
      <alignment vertical="center" wrapText="1"/>
    </xf>
    <xf numFmtId="0" fontId="25" fillId="0" borderId="8" xfId="0" applyFont="1" applyFill="1" applyBorder="1" applyAlignment="1">
      <alignment vertical="center" wrapText="1"/>
    </xf>
    <xf numFmtId="0" fontId="26" fillId="0" borderId="8" xfId="0" applyFont="1" applyFill="1" applyBorder="1" applyAlignment="1">
      <alignment vertical="center" wrapText="1"/>
    </xf>
    <xf numFmtId="0" fontId="23" fillId="0" borderId="8" xfId="0" applyFont="1" applyFill="1" applyBorder="1" applyAlignment="1">
      <alignment vertical="center" wrapText="1"/>
    </xf>
    <xf numFmtId="0" fontId="22" fillId="0" borderId="0" xfId="0" applyFont="1" applyFill="1" applyAlignment="1">
      <alignment vertical="center"/>
    </xf>
    <xf numFmtId="0" fontId="32" fillId="0" borderId="0" xfId="0" applyFont="1" applyFill="1" applyAlignment="1">
      <alignment vertical="center"/>
    </xf>
    <xf numFmtId="3" fontId="32" fillId="0" borderId="0" xfId="0" applyNumberFormat="1" applyFont="1" applyFill="1"/>
    <xf numFmtId="0" fontId="32" fillId="0" borderId="0" xfId="0" applyFont="1" applyFill="1"/>
    <xf numFmtId="0" fontId="33" fillId="0" borderId="0" xfId="0" applyFont="1" applyFill="1" applyAlignment="1">
      <alignment vertical="center"/>
    </xf>
    <xf numFmtId="3" fontId="33" fillId="0" borderId="0" xfId="0" applyNumberFormat="1" applyFont="1" applyFill="1"/>
    <xf numFmtId="0" fontId="33" fillId="0" borderId="0" xfId="0" applyFont="1" applyFill="1"/>
    <xf numFmtId="0" fontId="22" fillId="0" borderId="0" xfId="0" applyFont="1" applyFill="1" applyAlignment="1">
      <alignment vertical="center" wrapText="1"/>
    </xf>
    <xf numFmtId="3" fontId="4" fillId="0" borderId="6" xfId="0" applyNumberFormat="1" applyFont="1" applyFill="1" applyBorder="1" applyAlignment="1">
      <alignment horizontal="right" vertical="center" wrapText="1"/>
    </xf>
    <xf numFmtId="3" fontId="4" fillId="0" borderId="9" xfId="0" applyNumberFormat="1" applyFont="1" applyFill="1" applyBorder="1" applyAlignment="1">
      <alignment horizontal="right" vertical="center" wrapText="1"/>
    </xf>
    <xf numFmtId="0" fontId="38" fillId="0" borderId="0" xfId="0" applyFont="1" applyFill="1" applyAlignment="1">
      <alignment horizontal="center"/>
    </xf>
    <xf numFmtId="3" fontId="38" fillId="0" borderId="0" xfId="0" applyNumberFormat="1" applyFont="1" applyFill="1" applyAlignment="1">
      <alignment horizontal="center"/>
    </xf>
    <xf numFmtId="3" fontId="36" fillId="0" borderId="1" xfId="0" applyNumberFormat="1" applyFont="1" applyFill="1" applyBorder="1" applyAlignment="1">
      <alignment horizontal="center" vertical="center" wrapText="1"/>
    </xf>
    <xf numFmtId="3" fontId="37" fillId="0" borderId="1" xfId="0" applyNumberFormat="1" applyFont="1" applyFill="1" applyBorder="1" applyAlignment="1">
      <alignment horizontal="center"/>
    </xf>
    <xf numFmtId="3" fontId="37" fillId="0" borderId="0" xfId="0" applyNumberFormat="1" applyFont="1" applyFill="1" applyBorder="1" applyAlignment="1">
      <alignment horizontal="center" vertical="center" wrapText="1"/>
    </xf>
    <xf numFmtId="3" fontId="37" fillId="0" borderId="0" xfId="0" applyNumberFormat="1" applyFont="1" applyFill="1" applyAlignment="1">
      <alignment horizontal="center"/>
    </xf>
    <xf numFmtId="0" fontId="37" fillId="0" borderId="0" xfId="0" applyFont="1" applyFill="1" applyAlignment="1">
      <alignment horizontal="center"/>
    </xf>
    <xf numFmtId="0" fontId="11" fillId="0" borderId="0" xfId="0" applyFont="1" applyFill="1" applyAlignment="1">
      <alignment horizontal="center"/>
    </xf>
    <xf numFmtId="3" fontId="0" fillId="0" borderId="0" xfId="0" applyNumberFormat="1" applyFont="1" applyFill="1" applyAlignment="1">
      <alignment horizontal="center"/>
    </xf>
    <xf numFmtId="0" fontId="31" fillId="0" borderId="0" xfId="0" applyFont="1" applyFill="1" applyAlignment="1">
      <alignment vertical="center"/>
    </xf>
    <xf numFmtId="3" fontId="29" fillId="0" borderId="0" xfId="0" applyNumberFormat="1" applyFont="1" applyFill="1"/>
    <xf numFmtId="3" fontId="31" fillId="0" borderId="0" xfId="0" applyNumberFormat="1" applyFont="1" applyFill="1"/>
    <xf numFmtId="0" fontId="31" fillId="0" borderId="0" xfId="0" applyFont="1" applyFill="1"/>
    <xf numFmtId="3" fontId="29" fillId="0" borderId="1" xfId="0" applyNumberFormat="1" applyFont="1" applyFill="1" applyBorder="1" applyAlignment="1">
      <alignment horizontal="center" vertical="center" wrapText="1"/>
    </xf>
    <xf numFmtId="3" fontId="40" fillId="0" borderId="0" xfId="0" applyNumberFormat="1" applyFont="1" applyFill="1" applyBorder="1" applyAlignment="1">
      <alignment horizontal="right" vertical="center" wrapText="1"/>
    </xf>
    <xf numFmtId="3" fontId="6" fillId="0" borderId="0" xfId="0" applyNumberFormat="1" applyFont="1" applyFill="1"/>
    <xf numFmtId="0" fontId="6" fillId="0" borderId="0" xfId="0" applyFont="1" applyFill="1"/>
    <xf numFmtId="0" fontId="29" fillId="0" borderId="0" xfId="0" applyFont="1" applyFill="1" applyAlignment="1">
      <alignment vertical="center"/>
    </xf>
    <xf numFmtId="0" fontId="29" fillId="0" borderId="0" xfId="0" applyFont="1" applyFill="1"/>
    <xf numFmtId="0" fontId="13" fillId="0" borderId="0" xfId="0" applyFont="1" applyFill="1" applyBorder="1" applyAlignment="1">
      <alignment vertical="center" wrapText="1"/>
    </xf>
    <xf numFmtId="0" fontId="35" fillId="0" borderId="0" xfId="0" applyFont="1" applyFill="1" applyBorder="1" applyAlignment="1">
      <alignment vertical="center" wrapText="1"/>
    </xf>
    <xf numFmtId="0" fontId="29" fillId="0" borderId="0" xfId="0" applyFont="1" applyFill="1" applyBorder="1" applyAlignment="1">
      <alignment vertical="center" wrapText="1"/>
    </xf>
    <xf numFmtId="0" fontId="34" fillId="0" borderId="0" xfId="0" applyFont="1" applyFill="1" applyBorder="1" applyAlignment="1">
      <alignment vertical="center" wrapText="1"/>
    </xf>
    <xf numFmtId="3" fontId="13" fillId="0" borderId="0" xfId="0" applyNumberFormat="1" applyFont="1" applyFill="1" applyAlignment="1">
      <alignment vertical="center"/>
    </xf>
    <xf numFmtId="3" fontId="41" fillId="0" borderId="1" xfId="0" applyNumberFormat="1" applyFont="1" applyFill="1" applyBorder="1" applyAlignment="1">
      <alignment horizontal="center" vertical="center" wrapText="1"/>
    </xf>
    <xf numFmtId="3" fontId="31" fillId="0" borderId="0" xfId="0" applyNumberFormat="1" applyFont="1" applyFill="1" applyAlignment="1">
      <alignment vertical="center"/>
    </xf>
    <xf numFmtId="3" fontId="22" fillId="0" borderId="0" xfId="0" applyNumberFormat="1" applyFont="1" applyFill="1" applyAlignment="1">
      <alignment vertical="center"/>
    </xf>
    <xf numFmtId="0" fontId="29" fillId="0" borderId="0" xfId="0" applyFont="1" applyFill="1" applyAlignment="1">
      <alignment vertical="center" wrapText="1"/>
    </xf>
    <xf numFmtId="3" fontId="22" fillId="0" borderId="1" xfId="0" applyNumberFormat="1" applyFont="1" applyFill="1" applyBorder="1" applyAlignment="1">
      <alignment horizontal="center" vertical="center" wrapText="1"/>
    </xf>
    <xf numFmtId="3" fontId="28"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3" fillId="0" borderId="0" xfId="0" applyFont="1" applyFill="1" applyAlignment="1">
      <alignment horizontal="center" wrapText="1"/>
    </xf>
    <xf numFmtId="0" fontId="42" fillId="0" borderId="0" xfId="0" applyFont="1" applyFill="1" applyAlignment="1">
      <alignment horizontal="center" vertical="center" wrapText="1"/>
    </xf>
    <xf numFmtId="0" fontId="13" fillId="0" borderId="0" xfId="0" applyFont="1" applyFill="1" applyAlignment="1">
      <alignment wrapText="1"/>
    </xf>
    <xf numFmtId="0" fontId="14" fillId="0" borderId="0" xfId="0" applyFont="1" applyFill="1" applyAlignment="1">
      <alignment horizontal="center" vertical="center"/>
    </xf>
    <xf numFmtId="0" fontId="14" fillId="0" borderId="0" xfId="0" applyFont="1" applyFill="1" applyAlignment="1">
      <alignment horizontal="center"/>
    </xf>
    <xf numFmtId="0" fontId="15" fillId="0" borderId="0" xfId="0" applyFont="1" applyFill="1" applyAlignment="1">
      <alignment horizontal="center"/>
    </xf>
    <xf numFmtId="3" fontId="22" fillId="0" borderId="1" xfId="0" applyNumberFormat="1" applyFont="1" applyFill="1" applyBorder="1" applyAlignment="1">
      <alignment horizontal="center" vertical="center" wrapText="1"/>
    </xf>
    <xf numFmtId="0" fontId="13" fillId="0" borderId="0" xfId="0" applyFont="1" applyFill="1" applyAlignment="1">
      <alignment horizontal="center" wrapText="1"/>
    </xf>
    <xf numFmtId="0" fontId="13" fillId="0" borderId="0" xfId="0" applyFont="1" applyFill="1" applyAlignment="1">
      <alignment horizontal="center"/>
    </xf>
    <xf numFmtId="3" fontId="37" fillId="0" borderId="2" xfId="0" applyNumberFormat="1" applyFont="1" applyFill="1" applyBorder="1" applyAlignment="1">
      <alignment horizontal="center" vertical="center" wrapText="1"/>
    </xf>
    <xf numFmtId="3" fontId="37" fillId="0" borderId="5" xfId="0" applyNumberFormat="1" applyFont="1" applyFill="1" applyBorder="1" applyAlignment="1">
      <alignment horizontal="center" vertical="center" wrapText="1"/>
    </xf>
    <xf numFmtId="3" fontId="37" fillId="0" borderId="3" xfId="0" applyNumberFormat="1" applyFont="1" applyFill="1" applyBorder="1" applyAlignment="1">
      <alignment horizontal="center" vertical="center" wrapText="1"/>
    </xf>
    <xf numFmtId="3" fontId="13" fillId="0" borderId="2" xfId="0" applyNumberFormat="1" applyFont="1" applyFill="1" applyBorder="1" applyAlignment="1">
      <alignment horizontal="center" wrapText="1"/>
    </xf>
    <xf numFmtId="3" fontId="13" fillId="0" borderId="5" xfId="0" applyNumberFormat="1" applyFont="1" applyFill="1" applyBorder="1" applyAlignment="1">
      <alignment horizontal="center" wrapText="1"/>
    </xf>
    <xf numFmtId="3" fontId="13" fillId="0" borderId="3" xfId="0" applyNumberFormat="1" applyFont="1" applyFill="1" applyBorder="1" applyAlignment="1">
      <alignment horizontal="center" wrapText="1"/>
    </xf>
    <xf numFmtId="3" fontId="37" fillId="0" borderId="1" xfId="0" applyNumberFormat="1" applyFont="1" applyFill="1" applyBorder="1" applyAlignment="1">
      <alignment horizontal="center" vertical="center" wrapText="1"/>
    </xf>
    <xf numFmtId="0" fontId="16" fillId="0" borderId="0" xfId="0" applyFont="1" applyFill="1" applyAlignment="1">
      <alignment horizontal="center" vertical="center"/>
    </xf>
    <xf numFmtId="0" fontId="16" fillId="0" borderId="0" xfId="0" applyFont="1" applyFill="1" applyAlignment="1">
      <alignment horizontal="center"/>
    </xf>
    <xf numFmtId="0" fontId="17" fillId="0" borderId="0" xfId="0" applyFont="1" applyFill="1" applyAlignment="1">
      <alignment horizontal="center"/>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5" fillId="0" borderId="0" xfId="0" applyFont="1" applyFill="1" applyAlignment="1">
      <alignment horizontal="left" wrapText="1"/>
    </xf>
    <xf numFmtId="0" fontId="25" fillId="0" borderId="0" xfId="0" applyFont="1" applyFill="1" applyAlignment="1">
      <alignment horizontal="left"/>
    </xf>
    <xf numFmtId="0" fontId="13" fillId="0" borderId="0" xfId="0" applyFont="1" applyFill="1" applyAlignment="1">
      <alignment horizontal="center" vertical="top" wrapText="1"/>
    </xf>
    <xf numFmtId="0" fontId="25" fillId="0" borderId="0" xfId="0" applyFont="1" applyFill="1"/>
    <xf numFmtId="0" fontId="43" fillId="0" borderId="1" xfId="0" applyFont="1" applyFill="1" applyBorder="1" applyAlignment="1">
      <alignment horizontal="center" vertical="center" wrapText="1"/>
    </xf>
    <xf numFmtId="3" fontId="2" fillId="0" borderId="1" xfId="0" applyNumberFormat="1" applyFont="1" applyFill="1" applyBorder="1" applyAlignment="1">
      <alignment vertical="center" wrapText="1"/>
    </xf>
    <xf numFmtId="3" fontId="1" fillId="0" borderId="1" xfId="0" applyNumberFormat="1" applyFont="1" applyFill="1" applyBorder="1" applyAlignment="1">
      <alignment horizontal="center" vertical="center" wrapText="1"/>
    </xf>
    <xf numFmtId="3" fontId="44" fillId="0" borderId="1" xfId="0" applyNumberFormat="1" applyFont="1" applyFill="1" applyBorder="1" applyAlignment="1">
      <alignment horizontal="right" vertical="center" wrapText="1"/>
    </xf>
    <xf numFmtId="0" fontId="44" fillId="0" borderId="1" xfId="0" applyFont="1" applyFill="1" applyBorder="1" applyAlignment="1">
      <alignment horizontal="right" vertical="center" wrapText="1"/>
    </xf>
    <xf numFmtId="3" fontId="2" fillId="0" borderId="1" xfId="0" applyNumberFormat="1" applyFont="1" applyFill="1" applyBorder="1" applyAlignment="1">
      <alignment horizontal="right" vertical="center" wrapText="1"/>
    </xf>
    <xf numFmtId="3" fontId="43" fillId="0" borderId="1" xfId="0" applyNumberFormat="1" applyFont="1" applyFill="1" applyBorder="1" applyAlignment="1">
      <alignment horizontal="right" vertical="center" wrapText="1"/>
    </xf>
    <xf numFmtId="3" fontId="45" fillId="0" borderId="1" xfId="0" applyNumberFormat="1" applyFont="1" applyFill="1" applyBorder="1" applyAlignment="1">
      <alignment horizontal="right" vertical="center" wrapText="1"/>
    </xf>
    <xf numFmtId="0" fontId="46" fillId="0" borderId="1" xfId="0" applyFont="1" applyFill="1" applyBorder="1" applyAlignment="1">
      <alignment vertical="center" wrapText="1"/>
    </xf>
    <xf numFmtId="0" fontId="48" fillId="0" borderId="1" xfId="0" applyFont="1" applyFill="1" applyBorder="1" applyAlignment="1">
      <alignment vertical="center" wrapText="1"/>
    </xf>
    <xf numFmtId="0" fontId="50" fillId="0" borderId="1" xfId="0" applyFont="1" applyFill="1" applyBorder="1"/>
    <xf numFmtId="0" fontId="51" fillId="0" borderId="1" xfId="0" applyFont="1" applyFill="1" applyBorder="1" applyAlignment="1">
      <alignment vertical="center" wrapText="1"/>
    </xf>
    <xf numFmtId="0" fontId="43" fillId="0" borderId="1" xfId="0" applyFont="1" applyFill="1" applyBorder="1" applyAlignment="1">
      <alignment vertical="center" wrapText="1"/>
    </xf>
    <xf numFmtId="3" fontId="46" fillId="0" borderId="1" xfId="0" applyNumberFormat="1" applyFont="1" applyFill="1" applyBorder="1" applyAlignment="1">
      <alignment horizontal="right" vertical="center" wrapText="1"/>
    </xf>
    <xf numFmtId="0" fontId="3" fillId="0" borderId="1" xfId="0" applyFont="1" applyFill="1" applyBorder="1" applyAlignment="1">
      <alignment horizontal="center" vertical="center" wrapText="1"/>
    </xf>
    <xf numFmtId="0" fontId="50" fillId="0" borderId="1" xfId="0" applyFont="1" applyFill="1" applyBorder="1" applyAlignment="1">
      <alignment vertical="center" wrapText="1"/>
    </xf>
    <xf numFmtId="0" fontId="8" fillId="0" borderId="0" xfId="0" applyFont="1" applyFill="1" applyAlignment="1">
      <alignment horizontal="center" vertical="center"/>
    </xf>
    <xf numFmtId="3" fontId="4" fillId="0" borderId="0" xfId="0" applyNumberFormat="1" applyFont="1" applyFill="1" applyAlignment="1">
      <alignment horizontal="center" vertical="center"/>
    </xf>
    <xf numFmtId="0" fontId="52" fillId="0" borderId="1" xfId="0" applyFont="1" applyFill="1" applyBorder="1" applyAlignment="1">
      <alignment horizontal="center" vertical="center" wrapText="1"/>
    </xf>
    <xf numFmtId="0" fontId="52" fillId="0" borderId="1" xfId="0" applyFont="1" applyFill="1" applyBorder="1" applyAlignment="1">
      <alignment horizontal="center" vertical="center" wrapText="1"/>
    </xf>
    <xf numFmtId="3" fontId="52" fillId="0" borderId="1" xfId="0" applyNumberFormat="1" applyFont="1" applyFill="1" applyBorder="1" applyAlignment="1">
      <alignment horizontal="center" vertical="center" wrapText="1"/>
    </xf>
    <xf numFmtId="3" fontId="52" fillId="0" borderId="1" xfId="0" applyNumberFormat="1" applyFont="1" applyFill="1" applyBorder="1" applyAlignment="1">
      <alignment horizontal="center" vertical="center" wrapText="1"/>
    </xf>
    <xf numFmtId="0" fontId="53" fillId="0" borderId="1" xfId="0" applyFont="1" applyFill="1" applyBorder="1"/>
    <xf numFmtId="0" fontId="52" fillId="0" borderId="1" xfId="0" applyFont="1" applyFill="1" applyBorder="1" applyAlignment="1">
      <alignment vertical="center" wrapText="1"/>
    </xf>
    <xf numFmtId="3" fontId="53" fillId="0" borderId="1" xfId="0" applyNumberFormat="1" applyFont="1" applyFill="1" applyBorder="1" applyAlignment="1">
      <alignment vertical="center" wrapText="1"/>
    </xf>
    <xf numFmtId="0" fontId="53" fillId="0" borderId="1" xfId="0" applyFont="1" applyFill="1" applyBorder="1" applyAlignment="1">
      <alignment horizontal="center" vertical="center" wrapText="1"/>
    </xf>
    <xf numFmtId="3" fontId="53" fillId="0" borderId="1" xfId="0" applyNumberFormat="1" applyFont="1" applyFill="1" applyBorder="1" applyAlignment="1">
      <alignment vertical="center"/>
    </xf>
    <xf numFmtId="0" fontId="53" fillId="0" borderId="1" xfId="0" applyFont="1" applyFill="1" applyBorder="1" applyAlignment="1">
      <alignment vertical="center"/>
    </xf>
    <xf numFmtId="0" fontId="53" fillId="0" borderId="1" xfId="0" applyFont="1" applyFill="1" applyBorder="1" applyAlignment="1">
      <alignment horizontal="center" vertical="center" wrapText="1"/>
    </xf>
    <xf numFmtId="3" fontId="53" fillId="0" borderId="1" xfId="0" applyNumberFormat="1" applyFont="1" applyFill="1" applyBorder="1" applyAlignment="1">
      <alignment horizontal="right" vertical="center" wrapText="1"/>
    </xf>
    <xf numFmtId="0" fontId="1" fillId="0" borderId="1" xfId="0" applyFont="1" applyFill="1" applyBorder="1" applyAlignment="1">
      <alignment horizontal="right" vertical="center" wrapText="1"/>
    </xf>
    <xf numFmtId="0" fontId="53" fillId="0" borderId="1" xfId="0" applyFont="1" applyFill="1" applyBorder="1" applyAlignment="1">
      <alignment vertical="center" wrapText="1"/>
    </xf>
    <xf numFmtId="0" fontId="55" fillId="0" borderId="1" xfId="0" applyFont="1" applyFill="1" applyBorder="1" applyAlignment="1">
      <alignment vertical="center" wrapText="1"/>
    </xf>
    <xf numFmtId="3" fontId="53" fillId="0" borderId="1" xfId="0" applyNumberFormat="1" applyFont="1" applyFill="1" applyBorder="1" applyAlignment="1">
      <alignment horizontal="center" vertical="center" wrapText="1"/>
    </xf>
    <xf numFmtId="0" fontId="46" fillId="0" borderId="1" xfId="0" applyFont="1" applyFill="1" applyBorder="1" applyAlignment="1">
      <alignment horizontal="center" vertical="center" wrapText="1"/>
    </xf>
    <xf numFmtId="3" fontId="60" fillId="0" borderId="1" xfId="0" applyNumberFormat="1" applyFont="1" applyFill="1" applyBorder="1" applyAlignment="1">
      <alignment vertical="center"/>
    </xf>
    <xf numFmtId="3" fontId="43" fillId="0" borderId="1" xfId="0" applyNumberFormat="1" applyFont="1" applyFill="1" applyBorder="1" applyAlignment="1">
      <alignment vertical="center"/>
    </xf>
    <xf numFmtId="0" fontId="62" fillId="0" borderId="1" xfId="0" applyFont="1" applyFill="1" applyBorder="1" applyAlignment="1">
      <alignment horizontal="center" vertical="center" wrapText="1"/>
    </xf>
    <xf numFmtId="0" fontId="63" fillId="0" borderId="1" xfId="0" applyFont="1" applyFill="1" applyBorder="1" applyAlignment="1">
      <alignment horizontal="center" vertical="center" wrapText="1"/>
    </xf>
    <xf numFmtId="0" fontId="62" fillId="0" borderId="1" xfId="0" applyFont="1" applyFill="1" applyBorder="1" applyAlignment="1">
      <alignment horizontal="center" vertical="center" wrapText="1"/>
    </xf>
    <xf numFmtId="3" fontId="62" fillId="0" borderId="1" xfId="0" applyNumberFormat="1" applyFont="1" applyFill="1" applyBorder="1" applyAlignment="1">
      <alignment horizontal="center" vertical="center" wrapText="1"/>
    </xf>
    <xf numFmtId="3" fontId="62" fillId="0" borderId="1" xfId="0" applyNumberFormat="1" applyFont="1" applyFill="1" applyBorder="1" applyAlignment="1">
      <alignment horizontal="center" vertical="center" wrapText="1"/>
    </xf>
    <xf numFmtId="3" fontId="64" fillId="0" borderId="1" xfId="0" applyNumberFormat="1" applyFont="1" applyFill="1" applyBorder="1" applyAlignment="1">
      <alignment horizontal="center" vertical="center" wrapText="1"/>
    </xf>
    <xf numFmtId="3" fontId="34" fillId="0" borderId="1" xfId="0" applyNumberFormat="1" applyFont="1" applyFill="1" applyBorder="1" applyAlignment="1">
      <alignment wrapText="1"/>
    </xf>
    <xf numFmtId="0" fontId="34" fillId="0" borderId="1" xfId="0" applyFont="1" applyFill="1" applyBorder="1"/>
    <xf numFmtId="0" fontId="62" fillId="0" borderId="1" xfId="0" applyFont="1" applyFill="1" applyBorder="1" applyAlignment="1">
      <alignment vertical="center" wrapText="1"/>
    </xf>
    <xf numFmtId="3" fontId="34" fillId="0" borderId="1" xfId="0" applyNumberFormat="1" applyFont="1" applyFill="1" applyBorder="1" applyAlignment="1">
      <alignment vertical="center" wrapText="1"/>
    </xf>
    <xf numFmtId="3" fontId="64"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3" fontId="34" fillId="0" borderId="1" xfId="0" applyNumberFormat="1" applyFont="1" applyFill="1" applyBorder="1" applyAlignment="1">
      <alignment vertical="center"/>
    </xf>
    <xf numFmtId="0" fontId="34" fillId="0" borderId="1" xfId="0" applyFont="1" applyFill="1" applyBorder="1" applyAlignment="1">
      <alignment vertical="center"/>
    </xf>
    <xf numFmtId="0" fontId="34" fillId="0" borderId="1" xfId="0" applyFont="1" applyFill="1" applyBorder="1" applyAlignment="1">
      <alignment horizontal="center" vertical="center" wrapText="1"/>
    </xf>
    <xf numFmtId="3" fontId="34" fillId="0" borderId="1" xfId="0" applyNumberFormat="1" applyFont="1" applyFill="1" applyBorder="1" applyAlignment="1">
      <alignment horizontal="right" vertical="center" wrapText="1"/>
    </xf>
    <xf numFmtId="3" fontId="35" fillId="0" borderId="1" xfId="0" applyNumberFormat="1" applyFont="1" applyFill="1" applyBorder="1" applyAlignment="1">
      <alignment horizontal="right" vertical="center" wrapText="1"/>
    </xf>
    <xf numFmtId="3" fontId="66" fillId="0" borderId="1" xfId="0" applyNumberFormat="1" applyFont="1" applyFill="1" applyBorder="1" applyAlignment="1">
      <alignment horizontal="right" vertical="center" wrapText="1"/>
    </xf>
    <xf numFmtId="0" fontId="66" fillId="0" borderId="1" xfId="0" applyFont="1" applyFill="1" applyBorder="1" applyAlignment="1">
      <alignment horizontal="right" vertical="center" wrapText="1"/>
    </xf>
    <xf numFmtId="0" fontId="34" fillId="0" borderId="1" xfId="0" applyFont="1" applyFill="1" applyBorder="1" applyAlignment="1">
      <alignment vertical="center" wrapText="1"/>
    </xf>
    <xf numFmtId="0" fontId="67" fillId="0" borderId="1" xfId="0" applyFont="1" applyFill="1" applyBorder="1" applyAlignment="1">
      <alignment vertical="center" wrapText="1"/>
    </xf>
    <xf numFmtId="0" fontId="66" fillId="0" borderId="1" xfId="0" applyFont="1" applyFill="1" applyBorder="1" applyAlignment="1">
      <alignment vertical="center" wrapText="1"/>
    </xf>
    <xf numFmtId="0" fontId="35" fillId="0" borderId="1" xfId="0" applyFont="1" applyFill="1" applyBorder="1" applyAlignment="1">
      <alignment vertical="center" wrapText="1"/>
    </xf>
    <xf numFmtId="3" fontId="34" fillId="0" borderId="1" xfId="0" applyNumberFormat="1" applyFont="1" applyFill="1" applyBorder="1" applyAlignment="1">
      <alignment horizontal="center" vertical="center" wrapText="1"/>
    </xf>
    <xf numFmtId="0" fontId="70" fillId="0" borderId="1" xfId="0" applyFont="1" applyFill="1" applyBorder="1" applyAlignment="1">
      <alignment horizontal="center" vertical="center" wrapText="1"/>
    </xf>
    <xf numFmtId="3" fontId="34" fillId="0" borderId="1" xfId="0" applyNumberFormat="1" applyFont="1" applyFill="1" applyBorder="1" applyAlignment="1">
      <alignment horizontal="center" vertical="center"/>
    </xf>
    <xf numFmtId="0" fontId="66" fillId="0" borderId="1" xfId="0" applyFont="1" applyFill="1" applyBorder="1" applyAlignment="1">
      <alignment horizontal="center" vertical="center" wrapText="1"/>
    </xf>
    <xf numFmtId="0" fontId="62" fillId="0" borderId="1" xfId="0" applyFont="1" applyFill="1" applyBorder="1" applyAlignment="1">
      <alignment vertical="center"/>
    </xf>
    <xf numFmtId="0" fontId="64" fillId="0" borderId="1" xfId="0" applyFont="1" applyFill="1" applyBorder="1" applyAlignment="1">
      <alignment horizontal="center" vertical="center" wrapText="1"/>
    </xf>
    <xf numFmtId="0" fontId="63" fillId="0" borderId="1" xfId="0" applyFont="1" applyFill="1" applyBorder="1" applyAlignment="1">
      <alignment vertical="center" wrapText="1"/>
    </xf>
    <xf numFmtId="3" fontId="63" fillId="0" borderId="1" xfId="0" applyNumberFormat="1" applyFont="1" applyFill="1" applyBorder="1" applyAlignment="1">
      <alignment horizontal="right" vertical="center" wrapText="1"/>
    </xf>
    <xf numFmtId="3" fontId="62" fillId="0" borderId="1" xfId="0" applyNumberFormat="1" applyFont="1" applyFill="1" applyBorder="1" applyAlignment="1">
      <alignment horizontal="center" vertical="center"/>
    </xf>
    <xf numFmtId="3" fontId="62" fillId="0" borderId="1" xfId="0" applyNumberFormat="1" applyFont="1" applyFill="1" applyBorder="1" applyAlignment="1">
      <alignment vertical="center"/>
    </xf>
    <xf numFmtId="3" fontId="62" fillId="0" borderId="1" xfId="0" applyNumberFormat="1" applyFont="1" applyFill="1" applyBorder="1" applyAlignment="1">
      <alignment vertical="center" wrapText="1"/>
    </xf>
    <xf numFmtId="0" fontId="64" fillId="0" borderId="1" xfId="0" applyFont="1" applyFill="1" applyBorder="1" applyAlignment="1">
      <alignment vertical="center" wrapText="1"/>
    </xf>
    <xf numFmtId="3" fontId="62" fillId="0" borderId="1" xfId="0" applyNumberFormat="1" applyFont="1" applyFill="1" applyBorder="1" applyAlignment="1">
      <alignment horizontal="right" vertical="center" wrapText="1"/>
    </xf>
    <xf numFmtId="0" fontId="72" fillId="0" borderId="1" xfId="0" applyFont="1" applyFill="1" applyBorder="1" applyAlignment="1">
      <alignment vertical="center" wrapText="1"/>
    </xf>
    <xf numFmtId="0" fontId="35" fillId="0" borderId="1" xfId="0" applyFont="1" applyFill="1" applyBorder="1" applyAlignment="1">
      <alignment horizontal="center" vertical="center" wrapText="1"/>
    </xf>
    <xf numFmtId="3" fontId="35" fillId="0" borderId="1" xfId="0" applyNumberFormat="1" applyFont="1" applyFill="1" applyBorder="1" applyAlignment="1">
      <alignment vertical="center"/>
    </xf>
    <xf numFmtId="0" fontId="35" fillId="0" borderId="1" xfId="0" applyFont="1" applyFill="1" applyBorder="1" applyAlignment="1">
      <alignment vertical="center"/>
    </xf>
    <xf numFmtId="0" fontId="74" fillId="0" borderId="1" xfId="0" applyFont="1" applyFill="1" applyBorder="1" applyAlignment="1">
      <alignment horizontal="center" vertical="center" wrapText="1"/>
    </xf>
    <xf numFmtId="0" fontId="74" fillId="0" borderId="1" xfId="0" applyFont="1" applyFill="1" applyBorder="1" applyAlignment="1">
      <alignment vertical="center" wrapText="1"/>
    </xf>
    <xf numFmtId="0" fontId="70" fillId="0" borderId="1" xfId="0" applyFont="1" applyFill="1" applyBorder="1" applyAlignment="1">
      <alignment horizontal="center" vertical="center" wrapText="1"/>
    </xf>
    <xf numFmtId="3" fontId="79" fillId="0" borderId="1" xfId="0" applyNumberFormat="1" applyFont="1" applyFill="1" applyBorder="1" applyAlignment="1">
      <alignment horizontal="right" vertical="center" wrapText="1"/>
    </xf>
    <xf numFmtId="3" fontId="34" fillId="0" borderId="1" xfId="0" applyNumberFormat="1" applyFont="1" applyFill="1" applyBorder="1"/>
    <xf numFmtId="3" fontId="79" fillId="0" borderId="1" xfId="0" applyNumberFormat="1" applyFont="1" applyFill="1" applyBorder="1" applyAlignment="1">
      <alignment vertical="center"/>
    </xf>
    <xf numFmtId="3" fontId="77" fillId="0" borderId="1" xfId="0" applyNumberFormat="1" applyFont="1" applyFill="1" applyBorder="1" applyAlignment="1">
      <alignment horizontal="right" vertical="center" wrapText="1"/>
    </xf>
    <xf numFmtId="0" fontId="72" fillId="0" borderId="1" xfId="0" applyFont="1" applyFill="1" applyBorder="1" applyAlignment="1">
      <alignment horizontal="center" vertical="center" wrapText="1"/>
    </xf>
    <xf numFmtId="3" fontId="63" fillId="0" borderId="1" xfId="0" applyNumberFormat="1" applyFont="1" applyFill="1" applyBorder="1" applyAlignment="1">
      <alignment vertical="center"/>
    </xf>
    <xf numFmtId="0" fontId="81" fillId="0" borderId="1" xfId="0" applyFont="1" applyFill="1" applyBorder="1" applyAlignment="1">
      <alignment horizontal="center" vertical="center" wrapText="1"/>
    </xf>
    <xf numFmtId="0" fontId="82" fillId="0" borderId="1" xfId="0" applyFont="1" applyFill="1" applyBorder="1" applyAlignment="1">
      <alignment horizontal="center" vertical="center" wrapText="1"/>
    </xf>
    <xf numFmtId="0" fontId="83" fillId="0" borderId="1" xfId="0" applyFont="1" applyFill="1" applyBorder="1" applyAlignment="1">
      <alignment vertical="center" wrapText="1"/>
    </xf>
    <xf numFmtId="3" fontId="81" fillId="0" borderId="1" xfId="0" applyNumberFormat="1" applyFont="1" applyFill="1" applyBorder="1" applyAlignment="1">
      <alignment horizontal="right" vertical="center" wrapText="1"/>
    </xf>
    <xf numFmtId="0" fontId="81" fillId="0" borderId="1" xfId="0" applyFont="1" applyFill="1" applyBorder="1" applyAlignment="1">
      <alignment vertical="center" wrapText="1"/>
    </xf>
    <xf numFmtId="3" fontId="81" fillId="0" borderId="1" xfId="0" applyNumberFormat="1" applyFont="1" applyFill="1" applyBorder="1" applyAlignment="1">
      <alignment vertical="center"/>
    </xf>
    <xf numFmtId="0" fontId="81" fillId="0" borderId="1" xfId="0" applyFont="1" applyFill="1" applyBorder="1" applyAlignment="1">
      <alignment vertical="center"/>
    </xf>
    <xf numFmtId="0" fontId="81" fillId="0" borderId="1" xfId="0" applyFont="1" applyFill="1" applyBorder="1" applyAlignment="1">
      <alignment horizontal="right" vertical="center" wrapText="1"/>
    </xf>
    <xf numFmtId="0" fontId="84" fillId="0" borderId="1" xfId="0" applyFont="1" applyFill="1" applyBorder="1" applyAlignment="1">
      <alignment horizontal="center" vertical="center" wrapText="1"/>
    </xf>
    <xf numFmtId="0" fontId="85"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84" fillId="0" borderId="1" xfId="0" applyFont="1" applyFill="1" applyBorder="1" applyAlignment="1">
      <alignment vertical="center" wrapText="1"/>
    </xf>
    <xf numFmtId="3" fontId="84" fillId="0" borderId="1" xfId="0" applyNumberFormat="1" applyFont="1" applyFill="1" applyBorder="1" applyAlignment="1">
      <alignment horizontal="right" vertical="center" wrapText="1"/>
    </xf>
    <xf numFmtId="3" fontId="84" fillId="0" borderId="1" xfId="0" applyNumberFormat="1" applyFont="1" applyFill="1" applyBorder="1" applyAlignment="1">
      <alignment vertical="center"/>
    </xf>
    <xf numFmtId="0" fontId="84" fillId="0" borderId="1" xfId="0" applyFont="1" applyFill="1" applyBorder="1" applyAlignment="1">
      <alignment vertical="center"/>
    </xf>
    <xf numFmtId="0" fontId="86" fillId="0" borderId="1" xfId="0" applyFont="1" applyFill="1" applyBorder="1" applyAlignment="1">
      <alignment vertical="center" wrapText="1"/>
    </xf>
    <xf numFmtId="0" fontId="84" fillId="0" borderId="1" xfId="0" applyFont="1" applyFill="1" applyBorder="1" applyAlignment="1">
      <alignment horizontal="right" vertical="center" wrapText="1"/>
    </xf>
    <xf numFmtId="0" fontId="63" fillId="0" borderId="1" xfId="0" applyFont="1" applyFill="1" applyBorder="1" applyAlignment="1">
      <alignment vertical="center"/>
    </xf>
    <xf numFmtId="0" fontId="89" fillId="0" borderId="1" xfId="0" applyFont="1" applyFill="1" applyBorder="1" applyAlignment="1">
      <alignment vertical="center" wrapText="1"/>
    </xf>
    <xf numFmtId="0" fontId="90" fillId="0" borderId="1" xfId="0" applyFont="1" applyFill="1" applyBorder="1" applyAlignment="1">
      <alignment horizontal="center" vertical="center" wrapText="1"/>
    </xf>
    <xf numFmtId="0" fontId="90" fillId="0" borderId="1" xfId="0" applyFont="1" applyFill="1" applyBorder="1" applyAlignment="1">
      <alignment vertical="center"/>
    </xf>
    <xf numFmtId="0" fontId="53" fillId="0" borderId="1" xfId="0" applyFont="1" applyFill="1" applyBorder="1" applyAlignment="1">
      <alignment horizontal="center" vertical="center"/>
    </xf>
    <xf numFmtId="0" fontId="91" fillId="0" borderId="1" xfId="0" applyFont="1" applyFill="1" applyBorder="1" applyAlignment="1">
      <alignment vertical="center" wrapText="1"/>
    </xf>
    <xf numFmtId="0" fontId="58" fillId="0" borderId="1" xfId="0" applyFont="1" applyFill="1" applyBorder="1" applyAlignment="1">
      <alignment vertical="center" wrapText="1"/>
    </xf>
    <xf numFmtId="3" fontId="1" fillId="0" borderId="1" xfId="0" applyNumberFormat="1" applyFont="1" applyFill="1" applyBorder="1" applyAlignment="1">
      <alignment horizontal="center" wrapText="1"/>
    </xf>
    <xf numFmtId="3" fontId="59"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right" vertical="center"/>
    </xf>
    <xf numFmtId="0" fontId="1" fillId="0" borderId="1" xfId="0" applyFont="1" applyFill="1" applyBorder="1" applyAlignment="1">
      <alignment horizontal="right" vertical="center"/>
    </xf>
    <xf numFmtId="0" fontId="1" fillId="0" borderId="1" xfId="0" applyFont="1" applyFill="1" applyBorder="1" applyAlignment="1">
      <alignment vertical="center"/>
    </xf>
    <xf numFmtId="0" fontId="60" fillId="0" borderId="1" xfId="0" applyFont="1" applyFill="1" applyBorder="1" applyAlignment="1">
      <alignment vertical="center"/>
    </xf>
    <xf numFmtId="0" fontId="92" fillId="0"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A50021"/>
      <color rgb="FFFFCCFF"/>
      <color rgb="FF0000CC"/>
      <color rgb="FF0000FF"/>
      <color rgb="FFCC0066"/>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1"/>
  <sheetViews>
    <sheetView tabSelected="1" workbookViewId="0">
      <selection activeCell="AE117" sqref="AE117"/>
    </sheetView>
  </sheetViews>
  <sheetFormatPr defaultRowHeight="15" x14ac:dyDescent="0.25"/>
  <cols>
    <col min="1" max="1" width="4" style="46" customWidth="1"/>
    <col min="2" max="2" width="4.7109375" style="46" customWidth="1"/>
    <col min="3" max="3" width="6.42578125" style="46" customWidth="1"/>
    <col min="4" max="5" width="9.5703125" style="46" customWidth="1"/>
    <col min="6" max="6" width="6.85546875" style="46" customWidth="1"/>
    <col min="7" max="7" width="29.140625" style="46" customWidth="1"/>
    <col min="8" max="8" width="7.7109375" style="46" customWidth="1"/>
    <col min="9" max="9" width="10.42578125" style="47" hidden="1" customWidth="1"/>
    <col min="10" max="10" width="12.42578125" style="47" hidden="1" customWidth="1"/>
    <col min="11" max="11" width="14.28515625" style="47" hidden="1" customWidth="1"/>
    <col min="12" max="12" width="11.7109375" style="47" hidden="1" customWidth="1"/>
    <col min="13" max="13" width="13.5703125" style="46" hidden="1" customWidth="1"/>
    <col min="14" max="14" width="9.85546875" style="47" hidden="1" customWidth="1"/>
    <col min="15" max="15" width="12.7109375" style="47" hidden="1" customWidth="1"/>
    <col min="16" max="16" width="14.28515625" style="47" customWidth="1"/>
    <col min="17" max="17" width="8.7109375" style="198" hidden="1" customWidth="1"/>
    <col min="18" max="18" width="17.42578125" style="47" hidden="1" customWidth="1"/>
    <col min="19" max="19" width="12" style="46" hidden="1" customWidth="1"/>
    <col min="20" max="20" width="12.85546875" style="46" hidden="1" customWidth="1"/>
    <col min="21" max="21" width="0.140625" style="46" customWidth="1"/>
    <col min="22" max="22" width="0.28515625" style="46" customWidth="1"/>
    <col min="23" max="16384" width="9.140625" style="46"/>
  </cols>
  <sheetData>
    <row r="1" spans="1:22" ht="16.5" x14ac:dyDescent="0.25">
      <c r="A1" s="158" t="s">
        <v>1127</v>
      </c>
      <c r="B1" s="158"/>
      <c r="C1" s="158"/>
      <c r="D1" s="158"/>
      <c r="E1" s="158"/>
      <c r="F1" s="158"/>
      <c r="G1" s="158"/>
      <c r="H1" s="158"/>
      <c r="I1" s="158"/>
      <c r="J1" s="158"/>
      <c r="K1" s="158"/>
      <c r="L1" s="158"/>
      <c r="M1" s="158"/>
      <c r="N1" s="158"/>
      <c r="O1" s="158"/>
      <c r="P1" s="158"/>
      <c r="Q1" s="158"/>
      <c r="R1" s="46"/>
    </row>
    <row r="2" spans="1:22" ht="16.5" x14ac:dyDescent="0.25">
      <c r="A2" s="159" t="s">
        <v>215</v>
      </c>
      <c r="B2" s="159"/>
      <c r="C2" s="159"/>
      <c r="D2" s="159"/>
      <c r="E2" s="159"/>
      <c r="F2" s="159"/>
      <c r="G2" s="159"/>
      <c r="H2" s="159"/>
      <c r="I2" s="159"/>
      <c r="J2" s="159"/>
      <c r="K2" s="159"/>
      <c r="L2" s="159"/>
      <c r="M2" s="159"/>
      <c r="N2" s="159"/>
      <c r="O2" s="159"/>
      <c r="P2" s="159"/>
      <c r="Q2" s="159"/>
      <c r="R2" s="46"/>
    </row>
    <row r="3" spans="1:22" ht="17.25" customHeight="1" x14ac:dyDescent="0.25">
      <c r="A3" s="160" t="s">
        <v>1342</v>
      </c>
      <c r="B3" s="160"/>
      <c r="C3" s="160"/>
      <c r="D3" s="160"/>
      <c r="E3" s="160"/>
      <c r="F3" s="160"/>
      <c r="G3" s="160"/>
      <c r="H3" s="160"/>
      <c r="I3" s="160"/>
      <c r="J3" s="160"/>
      <c r="K3" s="160"/>
      <c r="L3" s="160"/>
      <c r="M3" s="160"/>
      <c r="N3" s="160"/>
      <c r="O3" s="160"/>
      <c r="P3" s="160"/>
      <c r="Q3" s="160"/>
      <c r="R3" s="46"/>
    </row>
    <row r="4" spans="1:22" ht="9.75" customHeight="1" x14ac:dyDescent="0.25">
      <c r="A4" s="74"/>
      <c r="B4" s="74"/>
      <c r="C4" s="74"/>
      <c r="D4" s="74"/>
      <c r="E4" s="74"/>
      <c r="F4" s="74"/>
      <c r="G4" s="48"/>
      <c r="H4" s="74"/>
      <c r="I4" s="74"/>
      <c r="J4" s="74"/>
      <c r="K4" s="74"/>
      <c r="L4" s="74"/>
      <c r="M4" s="75"/>
      <c r="N4" s="48"/>
      <c r="O4" s="48"/>
      <c r="P4" s="48"/>
      <c r="Q4" s="197"/>
      <c r="R4" s="48"/>
    </row>
    <row r="5" spans="1:22" ht="16.5" x14ac:dyDescent="0.25">
      <c r="A5" s="75"/>
      <c r="B5" s="75"/>
      <c r="C5" s="75"/>
      <c r="D5" s="75"/>
      <c r="E5" s="75"/>
      <c r="F5" s="75"/>
      <c r="G5" s="98"/>
      <c r="H5" s="75"/>
      <c r="I5" s="49"/>
      <c r="J5" s="40"/>
      <c r="K5" s="35"/>
      <c r="M5" s="75"/>
      <c r="N5" s="103"/>
      <c r="P5" s="35" t="s">
        <v>532</v>
      </c>
    </row>
    <row r="6" spans="1:22" ht="10.5" customHeight="1" x14ac:dyDescent="0.25"/>
    <row r="7" spans="1:22" ht="63.75" customHeight="1" x14ac:dyDescent="0.25">
      <c r="A7" s="174" t="s">
        <v>0</v>
      </c>
      <c r="B7" s="174"/>
      <c r="C7" s="174"/>
      <c r="D7" s="174"/>
      <c r="E7" s="174"/>
      <c r="F7" s="174"/>
      <c r="G7" s="181" t="s">
        <v>1261</v>
      </c>
      <c r="H7" s="152" t="s">
        <v>1</v>
      </c>
      <c r="I7" s="175" t="s">
        <v>949</v>
      </c>
      <c r="J7" s="175"/>
      <c r="K7" s="153" t="s">
        <v>950</v>
      </c>
      <c r="L7" s="153" t="s">
        <v>1324</v>
      </c>
      <c r="M7" s="152" t="s">
        <v>2</v>
      </c>
      <c r="N7" s="175" t="s">
        <v>1128</v>
      </c>
      <c r="O7" s="175"/>
      <c r="P7" s="153" t="s">
        <v>1059</v>
      </c>
      <c r="Q7" s="151" t="s">
        <v>1288</v>
      </c>
      <c r="R7" s="107" t="s">
        <v>2</v>
      </c>
    </row>
    <row r="8" spans="1:22" ht="30" customHeight="1" x14ac:dyDescent="0.25">
      <c r="A8" s="152" t="s">
        <v>3</v>
      </c>
      <c r="B8" s="152" t="s">
        <v>916</v>
      </c>
      <c r="C8" s="152" t="s">
        <v>917</v>
      </c>
      <c r="D8" s="152" t="s">
        <v>918</v>
      </c>
      <c r="E8" s="152" t="s">
        <v>919</v>
      </c>
      <c r="F8" s="152" t="s">
        <v>920</v>
      </c>
      <c r="G8" s="5"/>
      <c r="H8" s="5"/>
      <c r="I8" s="153" t="s">
        <v>5</v>
      </c>
      <c r="J8" s="153" t="s">
        <v>6</v>
      </c>
      <c r="K8" s="182"/>
      <c r="L8" s="182"/>
      <c r="M8" s="5"/>
      <c r="N8" s="153" t="s">
        <v>5</v>
      </c>
      <c r="O8" s="153" t="s">
        <v>6</v>
      </c>
      <c r="P8" s="153"/>
      <c r="Q8" s="151"/>
      <c r="R8" s="51"/>
    </row>
    <row r="9" spans="1:22" ht="15.75" x14ac:dyDescent="0.25">
      <c r="A9" s="152" t="s">
        <v>7</v>
      </c>
      <c r="B9" s="152"/>
      <c r="C9" s="154"/>
      <c r="D9" s="154"/>
      <c r="E9" s="154"/>
      <c r="F9" s="154"/>
      <c r="G9" s="3" t="s">
        <v>8</v>
      </c>
      <c r="H9" s="154"/>
      <c r="I9" s="4"/>
      <c r="J9" s="4"/>
      <c r="K9" s="4"/>
      <c r="L9" s="4"/>
      <c r="M9" s="154"/>
      <c r="N9" s="4"/>
      <c r="O9" s="4"/>
      <c r="P9" s="4"/>
      <c r="Q9" s="81"/>
      <c r="R9" s="52"/>
    </row>
    <row r="10" spans="1:22" ht="15.75" x14ac:dyDescent="0.25">
      <c r="A10" s="154"/>
      <c r="B10" s="152" t="s">
        <v>9</v>
      </c>
      <c r="C10" s="154"/>
      <c r="D10" s="154"/>
      <c r="E10" s="154"/>
      <c r="F10" s="154"/>
      <c r="G10" s="3" t="s">
        <v>10</v>
      </c>
      <c r="H10" s="154"/>
      <c r="I10" s="4"/>
      <c r="J10" s="4"/>
      <c r="K10" s="4"/>
      <c r="L10" s="4"/>
      <c r="M10" s="154"/>
      <c r="N10" s="4"/>
      <c r="O10" s="4"/>
      <c r="P10" s="4"/>
      <c r="Q10" s="81"/>
      <c r="R10" s="52"/>
    </row>
    <row r="11" spans="1:22" ht="15.75" x14ac:dyDescent="0.25">
      <c r="A11" s="154"/>
      <c r="B11" s="152"/>
      <c r="C11" s="154" t="s">
        <v>11</v>
      </c>
      <c r="D11" s="154"/>
      <c r="E11" s="154"/>
      <c r="F11" s="154"/>
      <c r="G11" s="6" t="s">
        <v>12</v>
      </c>
      <c r="H11" s="154" t="s">
        <v>13</v>
      </c>
      <c r="I11" s="4">
        <v>8000000</v>
      </c>
      <c r="J11" s="4">
        <v>10000000</v>
      </c>
      <c r="K11" s="4"/>
      <c r="L11" s="4">
        <f>ROUND((I11+J11)/2,-3)</f>
        <v>9000000</v>
      </c>
      <c r="M11" s="154"/>
      <c r="N11" s="184">
        <v>8000000</v>
      </c>
      <c r="O11" s="184">
        <v>10000000</v>
      </c>
      <c r="P11" s="184">
        <f>L11</f>
        <v>9000000</v>
      </c>
      <c r="Q11" s="82"/>
      <c r="R11" s="76"/>
      <c r="S11" s="47">
        <f>N11-I11</f>
        <v>0</v>
      </c>
      <c r="T11" s="47">
        <f>O11-J11</f>
        <v>0</v>
      </c>
      <c r="U11" s="47">
        <f>L11-N11</f>
        <v>1000000</v>
      </c>
      <c r="V11" s="47">
        <f>O11-L11</f>
        <v>1000000</v>
      </c>
    </row>
    <row r="12" spans="1:22" ht="22.5" customHeight="1" x14ac:dyDescent="0.25">
      <c r="A12" s="154"/>
      <c r="B12" s="152"/>
      <c r="C12" s="154" t="s">
        <v>14</v>
      </c>
      <c r="D12" s="154"/>
      <c r="E12" s="154"/>
      <c r="F12" s="154"/>
      <c r="G12" s="6" t="s">
        <v>15</v>
      </c>
      <c r="H12" s="154"/>
      <c r="I12" s="4"/>
      <c r="J12" s="4"/>
      <c r="K12" s="4"/>
      <c r="L12" s="4"/>
      <c r="M12" s="154"/>
      <c r="N12" s="185"/>
      <c r="O12" s="185"/>
      <c r="P12" s="184"/>
      <c r="Q12" s="82"/>
      <c r="R12" s="76"/>
      <c r="S12" s="47">
        <f t="shared" ref="S12:S75" si="0">N12-I12</f>
        <v>0</v>
      </c>
      <c r="T12" s="47">
        <f t="shared" ref="T12:T75" si="1">O12-J12</f>
        <v>0</v>
      </c>
      <c r="U12" s="47">
        <f t="shared" ref="U12:U75" si="2">L12-N12</f>
        <v>0</v>
      </c>
      <c r="V12" s="47">
        <f t="shared" ref="V12:V75" si="3">O12-L12</f>
        <v>0</v>
      </c>
    </row>
    <row r="13" spans="1:22" ht="33" customHeight="1" x14ac:dyDescent="0.25">
      <c r="A13" s="154"/>
      <c r="B13" s="152"/>
      <c r="C13" s="154"/>
      <c r="D13" s="154" t="s">
        <v>16</v>
      </c>
      <c r="E13" s="154"/>
      <c r="F13" s="154"/>
      <c r="G13" s="5" t="s">
        <v>17</v>
      </c>
      <c r="H13" s="154" t="s">
        <v>13</v>
      </c>
      <c r="I13" s="4">
        <v>250000</v>
      </c>
      <c r="J13" s="4">
        <v>350000</v>
      </c>
      <c r="K13" s="4"/>
      <c r="L13" s="4">
        <f t="shared" ref="L13:L73" si="4">ROUND((I13+J13)/2,-3)</f>
        <v>300000</v>
      </c>
      <c r="M13" s="154"/>
      <c r="N13" s="184">
        <v>250000</v>
      </c>
      <c r="O13" s="184">
        <v>350000</v>
      </c>
      <c r="P13" s="184">
        <f t="shared" ref="P13:P73" si="5">L13</f>
        <v>300000</v>
      </c>
      <c r="Q13" s="82"/>
      <c r="R13" s="76"/>
      <c r="S13" s="47">
        <f t="shared" si="0"/>
        <v>0</v>
      </c>
      <c r="T13" s="47">
        <f t="shared" si="1"/>
        <v>0</v>
      </c>
      <c r="U13" s="47">
        <f t="shared" si="2"/>
        <v>50000</v>
      </c>
      <c r="V13" s="47">
        <f t="shared" si="3"/>
        <v>50000</v>
      </c>
    </row>
    <row r="14" spans="1:22" ht="33" customHeight="1" x14ac:dyDescent="0.25">
      <c r="A14" s="154"/>
      <c r="B14" s="152"/>
      <c r="C14" s="154"/>
      <c r="D14" s="154" t="s">
        <v>18</v>
      </c>
      <c r="E14" s="154"/>
      <c r="F14" s="154"/>
      <c r="G14" s="5" t="s">
        <v>19</v>
      </c>
      <c r="H14" s="154" t="s">
        <v>13</v>
      </c>
      <c r="I14" s="4">
        <v>350000</v>
      </c>
      <c r="J14" s="4">
        <v>450000</v>
      </c>
      <c r="K14" s="4"/>
      <c r="L14" s="4">
        <f t="shared" si="4"/>
        <v>400000</v>
      </c>
      <c r="M14" s="154"/>
      <c r="N14" s="184">
        <v>350000</v>
      </c>
      <c r="O14" s="184">
        <v>450000</v>
      </c>
      <c r="P14" s="184">
        <f t="shared" si="5"/>
        <v>400000</v>
      </c>
      <c r="Q14" s="82"/>
      <c r="R14" s="76"/>
      <c r="S14" s="47">
        <f t="shared" si="0"/>
        <v>0</v>
      </c>
      <c r="T14" s="47">
        <f t="shared" si="1"/>
        <v>0</v>
      </c>
      <c r="U14" s="47">
        <f t="shared" si="2"/>
        <v>50000</v>
      </c>
      <c r="V14" s="47">
        <f t="shared" si="3"/>
        <v>50000</v>
      </c>
    </row>
    <row r="15" spans="1:22" s="138" customFormat="1" ht="36" customHeight="1" x14ac:dyDescent="0.2">
      <c r="A15" s="152"/>
      <c r="B15" s="152"/>
      <c r="C15" s="152"/>
      <c r="D15" s="152" t="s">
        <v>20</v>
      </c>
      <c r="E15" s="152"/>
      <c r="F15" s="152"/>
      <c r="G15" s="3" t="s">
        <v>21</v>
      </c>
      <c r="H15" s="152" t="s">
        <v>13</v>
      </c>
      <c r="I15" s="186">
        <v>450000</v>
      </c>
      <c r="J15" s="187">
        <v>600000</v>
      </c>
      <c r="K15" s="4"/>
      <c r="L15" s="186">
        <f t="shared" si="4"/>
        <v>525000</v>
      </c>
      <c r="M15" s="154"/>
      <c r="N15" s="188">
        <v>450000</v>
      </c>
      <c r="O15" s="187">
        <v>700000</v>
      </c>
      <c r="P15" s="187">
        <f>ROUND((N15+O15)/2,-3)</f>
        <v>575000</v>
      </c>
      <c r="Q15" s="135" t="s">
        <v>6</v>
      </c>
      <c r="R15" s="136"/>
      <c r="S15" s="137">
        <f t="shared" si="0"/>
        <v>0</v>
      </c>
      <c r="T15" s="137">
        <f t="shared" si="1"/>
        <v>100000</v>
      </c>
      <c r="U15" s="137">
        <f t="shared" si="2"/>
        <v>75000</v>
      </c>
      <c r="V15" s="137">
        <f t="shared" si="3"/>
        <v>175000</v>
      </c>
    </row>
    <row r="16" spans="1:22" ht="36" customHeight="1" x14ac:dyDescent="0.25">
      <c r="A16" s="154"/>
      <c r="B16" s="152"/>
      <c r="C16" s="154"/>
      <c r="D16" s="154" t="s">
        <v>22</v>
      </c>
      <c r="E16" s="154"/>
      <c r="F16" s="154"/>
      <c r="G16" s="5" t="s">
        <v>23</v>
      </c>
      <c r="H16" s="154" t="s">
        <v>13</v>
      </c>
      <c r="I16" s="4">
        <v>700000</v>
      </c>
      <c r="J16" s="4">
        <v>1000000</v>
      </c>
      <c r="K16" s="4"/>
      <c r="L16" s="4">
        <f t="shared" si="4"/>
        <v>850000</v>
      </c>
      <c r="M16" s="154"/>
      <c r="N16" s="184">
        <v>700000</v>
      </c>
      <c r="O16" s="184">
        <v>1000000</v>
      </c>
      <c r="P16" s="184">
        <f t="shared" si="5"/>
        <v>850000</v>
      </c>
      <c r="Q16" s="82"/>
      <c r="R16" s="76"/>
      <c r="S16" s="47">
        <f t="shared" si="0"/>
        <v>0</v>
      </c>
      <c r="T16" s="47">
        <f t="shared" si="1"/>
        <v>0</v>
      </c>
      <c r="U16" s="47">
        <f t="shared" si="2"/>
        <v>150000</v>
      </c>
      <c r="V16" s="47">
        <f t="shared" si="3"/>
        <v>150000</v>
      </c>
    </row>
    <row r="17" spans="1:22" s="138" customFormat="1" ht="36" customHeight="1" x14ac:dyDescent="0.2">
      <c r="A17" s="152"/>
      <c r="B17" s="152"/>
      <c r="C17" s="152"/>
      <c r="D17" s="152" t="s">
        <v>24</v>
      </c>
      <c r="E17" s="152"/>
      <c r="F17" s="152"/>
      <c r="G17" s="3" t="s">
        <v>25</v>
      </c>
      <c r="H17" s="152" t="s">
        <v>13</v>
      </c>
      <c r="I17" s="187">
        <v>850000</v>
      </c>
      <c r="J17" s="187">
        <v>1200000</v>
      </c>
      <c r="K17" s="4"/>
      <c r="L17" s="186">
        <f t="shared" si="4"/>
        <v>1025000</v>
      </c>
      <c r="M17" s="154"/>
      <c r="N17" s="187">
        <v>1000000</v>
      </c>
      <c r="O17" s="187">
        <v>1500000</v>
      </c>
      <c r="P17" s="187">
        <f>ROUND((N17+O17)/2,-3)</f>
        <v>1250000</v>
      </c>
      <c r="Q17" s="135" t="s">
        <v>1269</v>
      </c>
      <c r="R17" s="136"/>
      <c r="S17" s="137">
        <f t="shared" si="0"/>
        <v>150000</v>
      </c>
      <c r="T17" s="137">
        <f t="shared" si="1"/>
        <v>300000</v>
      </c>
      <c r="U17" s="137">
        <f t="shared" si="2"/>
        <v>25000</v>
      </c>
      <c r="V17" s="137">
        <f t="shared" si="3"/>
        <v>475000</v>
      </c>
    </row>
    <row r="18" spans="1:22" ht="36" customHeight="1" x14ac:dyDescent="0.25">
      <c r="A18" s="154"/>
      <c r="B18" s="152"/>
      <c r="C18" s="154" t="s">
        <v>26</v>
      </c>
      <c r="D18" s="154"/>
      <c r="E18" s="154"/>
      <c r="F18" s="154"/>
      <c r="G18" s="6" t="s">
        <v>27</v>
      </c>
      <c r="H18" s="154"/>
      <c r="I18" s="4"/>
      <c r="J18" s="4"/>
      <c r="K18" s="4"/>
      <c r="L18" s="4"/>
      <c r="M18" s="154"/>
      <c r="N18" s="185"/>
      <c r="O18" s="185"/>
      <c r="P18" s="184"/>
      <c r="Q18" s="82"/>
      <c r="R18" s="76"/>
      <c r="S18" s="47">
        <f t="shared" si="0"/>
        <v>0</v>
      </c>
      <c r="T18" s="47">
        <f t="shared" si="1"/>
        <v>0</v>
      </c>
      <c r="U18" s="47">
        <f t="shared" si="2"/>
        <v>0</v>
      </c>
      <c r="V18" s="47">
        <f t="shared" si="3"/>
        <v>0</v>
      </c>
    </row>
    <row r="19" spans="1:22" ht="36" customHeight="1" x14ac:dyDescent="0.25">
      <c r="A19" s="154"/>
      <c r="B19" s="152"/>
      <c r="C19" s="154"/>
      <c r="D19" s="154" t="s">
        <v>28</v>
      </c>
      <c r="E19" s="154"/>
      <c r="F19" s="154"/>
      <c r="G19" s="5" t="s">
        <v>29</v>
      </c>
      <c r="H19" s="154" t="s">
        <v>13</v>
      </c>
      <c r="I19" s="4">
        <v>150000</v>
      </c>
      <c r="J19" s="4">
        <v>210000</v>
      </c>
      <c r="K19" s="4"/>
      <c r="L19" s="4">
        <f t="shared" si="4"/>
        <v>180000</v>
      </c>
      <c r="M19" s="154"/>
      <c r="N19" s="184">
        <v>150000</v>
      </c>
      <c r="O19" s="184">
        <v>210000</v>
      </c>
      <c r="P19" s="184">
        <f t="shared" si="5"/>
        <v>180000</v>
      </c>
      <c r="Q19" s="82"/>
      <c r="R19" s="76"/>
      <c r="S19" s="47">
        <f t="shared" si="0"/>
        <v>0</v>
      </c>
      <c r="T19" s="47">
        <f t="shared" si="1"/>
        <v>0</v>
      </c>
      <c r="U19" s="47">
        <f t="shared" si="2"/>
        <v>30000</v>
      </c>
      <c r="V19" s="47">
        <f t="shared" si="3"/>
        <v>30000</v>
      </c>
    </row>
    <row r="20" spans="1:22" ht="36" customHeight="1" x14ac:dyDescent="0.25">
      <c r="A20" s="154"/>
      <c r="B20" s="152"/>
      <c r="C20" s="154"/>
      <c r="D20" s="154" t="s">
        <v>30</v>
      </c>
      <c r="E20" s="154"/>
      <c r="F20" s="154"/>
      <c r="G20" s="5" t="s">
        <v>31</v>
      </c>
      <c r="H20" s="154" t="s">
        <v>13</v>
      </c>
      <c r="I20" s="4">
        <v>210000</v>
      </c>
      <c r="J20" s="4">
        <v>280000</v>
      </c>
      <c r="K20" s="4"/>
      <c r="L20" s="4">
        <f t="shared" si="4"/>
        <v>245000</v>
      </c>
      <c r="M20" s="154"/>
      <c r="N20" s="184">
        <v>210000</v>
      </c>
      <c r="O20" s="184">
        <v>280000</v>
      </c>
      <c r="P20" s="184">
        <f t="shared" si="5"/>
        <v>245000</v>
      </c>
      <c r="Q20" s="82"/>
      <c r="R20" s="76"/>
      <c r="S20" s="47">
        <f t="shared" si="0"/>
        <v>0</v>
      </c>
      <c r="T20" s="47">
        <f t="shared" si="1"/>
        <v>0</v>
      </c>
      <c r="U20" s="47">
        <f t="shared" si="2"/>
        <v>35000</v>
      </c>
      <c r="V20" s="47">
        <f t="shared" si="3"/>
        <v>35000</v>
      </c>
    </row>
    <row r="21" spans="1:22" ht="36" customHeight="1" x14ac:dyDescent="0.25">
      <c r="A21" s="154"/>
      <c r="B21" s="152"/>
      <c r="C21" s="154"/>
      <c r="D21" s="154" t="s">
        <v>32</v>
      </c>
      <c r="E21" s="154"/>
      <c r="F21" s="154"/>
      <c r="G21" s="5" t="s">
        <v>33</v>
      </c>
      <c r="H21" s="154" t="s">
        <v>13</v>
      </c>
      <c r="I21" s="4">
        <v>280000</v>
      </c>
      <c r="J21" s="4">
        <v>340000</v>
      </c>
      <c r="K21" s="4"/>
      <c r="L21" s="4">
        <f t="shared" si="4"/>
        <v>310000</v>
      </c>
      <c r="M21" s="154"/>
      <c r="N21" s="184">
        <v>280000</v>
      </c>
      <c r="O21" s="184">
        <v>340000</v>
      </c>
      <c r="P21" s="184">
        <f t="shared" si="5"/>
        <v>310000</v>
      </c>
      <c r="Q21" s="82"/>
      <c r="R21" s="76"/>
      <c r="S21" s="47">
        <f t="shared" si="0"/>
        <v>0</v>
      </c>
      <c r="T21" s="47">
        <f t="shared" si="1"/>
        <v>0</v>
      </c>
      <c r="U21" s="47">
        <f t="shared" si="2"/>
        <v>30000</v>
      </c>
      <c r="V21" s="47">
        <f t="shared" si="3"/>
        <v>30000</v>
      </c>
    </row>
    <row r="22" spans="1:22" ht="36" customHeight="1" x14ac:dyDescent="0.25">
      <c r="A22" s="154"/>
      <c r="B22" s="152"/>
      <c r="C22" s="154"/>
      <c r="D22" s="154" t="s">
        <v>34</v>
      </c>
      <c r="E22" s="154"/>
      <c r="F22" s="154"/>
      <c r="G22" s="5" t="s">
        <v>35</v>
      </c>
      <c r="H22" s="154" t="s">
        <v>13</v>
      </c>
      <c r="I22" s="4">
        <v>340000</v>
      </c>
      <c r="J22" s="4">
        <v>420000</v>
      </c>
      <c r="K22" s="4"/>
      <c r="L22" s="4">
        <f t="shared" si="4"/>
        <v>380000</v>
      </c>
      <c r="M22" s="154"/>
      <c r="N22" s="184">
        <v>340000</v>
      </c>
      <c r="O22" s="184">
        <v>420000</v>
      </c>
      <c r="P22" s="184">
        <f t="shared" si="5"/>
        <v>380000</v>
      </c>
      <c r="Q22" s="82"/>
      <c r="R22" s="76"/>
      <c r="S22" s="47">
        <f t="shared" si="0"/>
        <v>0</v>
      </c>
      <c r="T22" s="47">
        <f t="shared" si="1"/>
        <v>0</v>
      </c>
      <c r="U22" s="47">
        <f t="shared" si="2"/>
        <v>40000</v>
      </c>
      <c r="V22" s="47">
        <f t="shared" si="3"/>
        <v>40000</v>
      </c>
    </row>
    <row r="23" spans="1:22" ht="36" customHeight="1" x14ac:dyDescent="0.25">
      <c r="A23" s="154"/>
      <c r="B23" s="152"/>
      <c r="C23" s="154"/>
      <c r="D23" s="154" t="s">
        <v>36</v>
      </c>
      <c r="E23" s="154"/>
      <c r="F23" s="154"/>
      <c r="G23" s="5" t="s">
        <v>37</v>
      </c>
      <c r="H23" s="154" t="s">
        <v>13</v>
      </c>
      <c r="I23" s="4">
        <v>420000</v>
      </c>
      <c r="J23" s="4">
        <v>600000</v>
      </c>
      <c r="K23" s="4"/>
      <c r="L23" s="4">
        <f t="shared" si="4"/>
        <v>510000</v>
      </c>
      <c r="M23" s="154"/>
      <c r="N23" s="184">
        <v>420000</v>
      </c>
      <c r="O23" s="184">
        <v>600000</v>
      </c>
      <c r="P23" s="184">
        <f t="shared" si="5"/>
        <v>510000</v>
      </c>
      <c r="Q23" s="82"/>
      <c r="R23" s="76"/>
      <c r="S23" s="47">
        <f t="shared" si="0"/>
        <v>0</v>
      </c>
      <c r="T23" s="47">
        <f t="shared" si="1"/>
        <v>0</v>
      </c>
      <c r="U23" s="47">
        <f t="shared" si="2"/>
        <v>90000</v>
      </c>
      <c r="V23" s="47">
        <f t="shared" si="3"/>
        <v>90000</v>
      </c>
    </row>
    <row r="24" spans="1:22" ht="20.25" customHeight="1" x14ac:dyDescent="0.25">
      <c r="A24" s="154"/>
      <c r="B24" s="152"/>
      <c r="C24" s="154" t="s">
        <v>38</v>
      </c>
      <c r="D24" s="154"/>
      <c r="E24" s="154"/>
      <c r="F24" s="154"/>
      <c r="G24" s="6" t="s">
        <v>39</v>
      </c>
      <c r="H24" s="154" t="s">
        <v>13</v>
      </c>
      <c r="I24" s="4">
        <v>150000</v>
      </c>
      <c r="J24" s="4">
        <v>180000</v>
      </c>
      <c r="K24" s="4"/>
      <c r="L24" s="4">
        <f t="shared" si="4"/>
        <v>165000</v>
      </c>
      <c r="M24" s="154"/>
      <c r="N24" s="184">
        <v>150000</v>
      </c>
      <c r="O24" s="184">
        <v>180000</v>
      </c>
      <c r="P24" s="184">
        <f t="shared" si="5"/>
        <v>165000</v>
      </c>
      <c r="Q24" s="82"/>
      <c r="R24" s="76"/>
      <c r="S24" s="47">
        <f t="shared" si="0"/>
        <v>0</v>
      </c>
      <c r="T24" s="47">
        <f t="shared" si="1"/>
        <v>0</v>
      </c>
      <c r="U24" s="47">
        <f t="shared" si="2"/>
        <v>15000</v>
      </c>
      <c r="V24" s="47">
        <f t="shared" si="3"/>
        <v>15000</v>
      </c>
    </row>
    <row r="25" spans="1:22" ht="23.25" customHeight="1" x14ac:dyDescent="0.25">
      <c r="A25" s="154"/>
      <c r="B25" s="152" t="s">
        <v>40</v>
      </c>
      <c r="C25" s="154"/>
      <c r="D25" s="154"/>
      <c r="E25" s="154"/>
      <c r="F25" s="154"/>
      <c r="G25" s="3" t="s">
        <v>41</v>
      </c>
      <c r="H25" s="154"/>
      <c r="I25" s="4"/>
      <c r="J25" s="4"/>
      <c r="K25" s="4"/>
      <c r="L25" s="4"/>
      <c r="M25" s="154"/>
      <c r="N25" s="185"/>
      <c r="O25" s="185"/>
      <c r="P25" s="184"/>
      <c r="Q25" s="82"/>
      <c r="R25" s="76"/>
      <c r="S25" s="47">
        <f t="shared" si="0"/>
        <v>0</v>
      </c>
      <c r="T25" s="47">
        <f t="shared" si="1"/>
        <v>0</v>
      </c>
      <c r="U25" s="47">
        <f t="shared" si="2"/>
        <v>0</v>
      </c>
      <c r="V25" s="47">
        <f t="shared" si="3"/>
        <v>0</v>
      </c>
    </row>
    <row r="26" spans="1:22" ht="36.75" customHeight="1" x14ac:dyDescent="0.25">
      <c r="A26" s="154"/>
      <c r="B26" s="152"/>
      <c r="C26" s="154" t="s">
        <v>42</v>
      </c>
      <c r="D26" s="154"/>
      <c r="E26" s="154"/>
      <c r="F26" s="154"/>
      <c r="G26" s="6" t="s">
        <v>43</v>
      </c>
      <c r="H26" s="154" t="s">
        <v>13</v>
      </c>
      <c r="I26" s="4">
        <v>490000</v>
      </c>
      <c r="J26" s="4">
        <v>700000</v>
      </c>
      <c r="K26" s="4"/>
      <c r="L26" s="4">
        <f t="shared" si="4"/>
        <v>595000</v>
      </c>
      <c r="M26" s="154"/>
      <c r="N26" s="184">
        <v>490000</v>
      </c>
      <c r="O26" s="184">
        <v>700000</v>
      </c>
      <c r="P26" s="184">
        <f t="shared" si="5"/>
        <v>595000</v>
      </c>
      <c r="Q26" s="82"/>
      <c r="R26" s="76"/>
      <c r="S26" s="47">
        <f t="shared" si="0"/>
        <v>0</v>
      </c>
      <c r="T26" s="47">
        <f t="shared" si="1"/>
        <v>0</v>
      </c>
      <c r="U26" s="47">
        <f t="shared" si="2"/>
        <v>105000</v>
      </c>
      <c r="V26" s="47">
        <f t="shared" si="3"/>
        <v>105000</v>
      </c>
    </row>
    <row r="27" spans="1:22" ht="36.75" customHeight="1" x14ac:dyDescent="0.25">
      <c r="A27" s="154"/>
      <c r="B27" s="152"/>
      <c r="C27" s="154" t="s">
        <v>44</v>
      </c>
      <c r="D27" s="154"/>
      <c r="E27" s="154"/>
      <c r="F27" s="154"/>
      <c r="G27" s="6" t="s">
        <v>45</v>
      </c>
      <c r="H27" s="154" t="s">
        <v>13</v>
      </c>
      <c r="I27" s="4">
        <v>700000</v>
      </c>
      <c r="J27" s="4">
        <v>1000000</v>
      </c>
      <c r="K27" s="4"/>
      <c r="L27" s="4">
        <f t="shared" si="4"/>
        <v>850000</v>
      </c>
      <c r="M27" s="154"/>
      <c r="N27" s="184">
        <v>700000</v>
      </c>
      <c r="O27" s="184">
        <v>1000000</v>
      </c>
      <c r="P27" s="184">
        <f t="shared" si="5"/>
        <v>850000</v>
      </c>
      <c r="Q27" s="82"/>
      <c r="R27" s="76"/>
      <c r="S27" s="47">
        <f t="shared" si="0"/>
        <v>0</v>
      </c>
      <c r="T27" s="47">
        <f t="shared" si="1"/>
        <v>0</v>
      </c>
      <c r="U27" s="47">
        <f t="shared" si="2"/>
        <v>150000</v>
      </c>
      <c r="V27" s="47">
        <f t="shared" si="3"/>
        <v>150000</v>
      </c>
    </row>
    <row r="28" spans="1:22" ht="36.75" customHeight="1" x14ac:dyDescent="0.25">
      <c r="A28" s="154"/>
      <c r="B28" s="152"/>
      <c r="C28" s="154" t="s">
        <v>46</v>
      </c>
      <c r="D28" s="154"/>
      <c r="E28" s="154"/>
      <c r="F28" s="154"/>
      <c r="G28" s="6" t="s">
        <v>47</v>
      </c>
      <c r="H28" s="154" t="s">
        <v>13</v>
      </c>
      <c r="I28" s="4">
        <v>1000000</v>
      </c>
      <c r="J28" s="4">
        <v>1300000</v>
      </c>
      <c r="K28" s="4"/>
      <c r="L28" s="4">
        <f t="shared" si="4"/>
        <v>1150000</v>
      </c>
      <c r="M28" s="154"/>
      <c r="N28" s="184">
        <v>1000000</v>
      </c>
      <c r="O28" s="184">
        <v>1300000</v>
      </c>
      <c r="P28" s="184">
        <f t="shared" si="5"/>
        <v>1150000</v>
      </c>
      <c r="Q28" s="82"/>
      <c r="R28" s="76"/>
      <c r="S28" s="47">
        <f t="shared" si="0"/>
        <v>0</v>
      </c>
      <c r="T28" s="47">
        <f t="shared" si="1"/>
        <v>0</v>
      </c>
      <c r="U28" s="47">
        <f t="shared" si="2"/>
        <v>150000</v>
      </c>
      <c r="V28" s="47">
        <f t="shared" si="3"/>
        <v>150000</v>
      </c>
    </row>
    <row r="29" spans="1:22" ht="36.75" customHeight="1" x14ac:dyDescent="0.25">
      <c r="A29" s="154"/>
      <c r="B29" s="152"/>
      <c r="C29" s="154" t="s">
        <v>48</v>
      </c>
      <c r="D29" s="154"/>
      <c r="E29" s="154"/>
      <c r="F29" s="154"/>
      <c r="G29" s="6" t="s">
        <v>49</v>
      </c>
      <c r="H29" s="154" t="s">
        <v>13</v>
      </c>
      <c r="I29" s="4">
        <v>1300000</v>
      </c>
      <c r="J29" s="4">
        <v>1600000</v>
      </c>
      <c r="K29" s="4"/>
      <c r="L29" s="4">
        <f t="shared" si="4"/>
        <v>1450000</v>
      </c>
      <c r="M29" s="154"/>
      <c r="N29" s="184">
        <v>1300000</v>
      </c>
      <c r="O29" s="184">
        <v>1600000</v>
      </c>
      <c r="P29" s="184">
        <f t="shared" si="5"/>
        <v>1450000</v>
      </c>
      <c r="Q29" s="82"/>
      <c r="R29" s="76"/>
      <c r="S29" s="47">
        <f t="shared" si="0"/>
        <v>0</v>
      </c>
      <c r="T29" s="47">
        <f t="shared" si="1"/>
        <v>0</v>
      </c>
      <c r="U29" s="47">
        <f t="shared" si="2"/>
        <v>150000</v>
      </c>
      <c r="V29" s="47">
        <f t="shared" si="3"/>
        <v>150000</v>
      </c>
    </row>
    <row r="30" spans="1:22" ht="36.75" customHeight="1" x14ac:dyDescent="0.25">
      <c r="A30" s="154"/>
      <c r="B30" s="152"/>
      <c r="C30" s="154" t="s">
        <v>50</v>
      </c>
      <c r="D30" s="154"/>
      <c r="E30" s="154"/>
      <c r="F30" s="154"/>
      <c r="G30" s="6" t="s">
        <v>51</v>
      </c>
      <c r="H30" s="154" t="s">
        <v>13</v>
      </c>
      <c r="I30" s="4">
        <v>1600000</v>
      </c>
      <c r="J30" s="4">
        <v>2100000</v>
      </c>
      <c r="K30" s="4"/>
      <c r="L30" s="4">
        <f t="shared" si="4"/>
        <v>1850000</v>
      </c>
      <c r="M30" s="154"/>
      <c r="N30" s="184">
        <v>1600000</v>
      </c>
      <c r="O30" s="184">
        <v>2100000</v>
      </c>
      <c r="P30" s="184">
        <f t="shared" si="5"/>
        <v>1850000</v>
      </c>
      <c r="Q30" s="82"/>
      <c r="R30" s="76"/>
      <c r="S30" s="47">
        <f t="shared" si="0"/>
        <v>0</v>
      </c>
      <c r="T30" s="47">
        <f t="shared" si="1"/>
        <v>0</v>
      </c>
      <c r="U30" s="47">
        <f t="shared" si="2"/>
        <v>250000</v>
      </c>
      <c r="V30" s="47">
        <f t="shared" si="3"/>
        <v>250000</v>
      </c>
    </row>
    <row r="31" spans="1:22" ht="36.75" customHeight="1" x14ac:dyDescent="0.25">
      <c r="A31" s="154"/>
      <c r="B31" s="152"/>
      <c r="C31" s="154" t="s">
        <v>52</v>
      </c>
      <c r="D31" s="154"/>
      <c r="E31" s="154"/>
      <c r="F31" s="154"/>
      <c r="G31" s="6" t="s">
        <v>53</v>
      </c>
      <c r="H31" s="154" t="s">
        <v>13</v>
      </c>
      <c r="I31" s="4">
        <v>2100000</v>
      </c>
      <c r="J31" s="4">
        <v>3000000</v>
      </c>
      <c r="K31" s="4"/>
      <c r="L31" s="4">
        <f t="shared" si="4"/>
        <v>2550000</v>
      </c>
      <c r="M31" s="154"/>
      <c r="N31" s="184">
        <v>2100000</v>
      </c>
      <c r="O31" s="184">
        <v>3000000</v>
      </c>
      <c r="P31" s="184">
        <f t="shared" si="5"/>
        <v>2550000</v>
      </c>
      <c r="Q31" s="82"/>
      <c r="R31" s="76"/>
      <c r="S31" s="47">
        <f t="shared" si="0"/>
        <v>0</v>
      </c>
      <c r="T31" s="47">
        <f t="shared" si="1"/>
        <v>0</v>
      </c>
      <c r="U31" s="47">
        <f t="shared" si="2"/>
        <v>450000</v>
      </c>
      <c r="V31" s="47">
        <f t="shared" si="3"/>
        <v>450000</v>
      </c>
    </row>
    <row r="32" spans="1:22" ht="18" customHeight="1" x14ac:dyDescent="0.25">
      <c r="A32" s="154"/>
      <c r="B32" s="152" t="s">
        <v>54</v>
      </c>
      <c r="C32" s="154"/>
      <c r="D32" s="154"/>
      <c r="E32" s="154"/>
      <c r="F32" s="154"/>
      <c r="G32" s="3" t="s">
        <v>55</v>
      </c>
      <c r="H32" s="154"/>
      <c r="I32" s="4"/>
      <c r="J32" s="4"/>
      <c r="K32" s="4"/>
      <c r="L32" s="4"/>
      <c r="M32" s="154"/>
      <c r="N32" s="185"/>
      <c r="O32" s="185"/>
      <c r="P32" s="184"/>
      <c r="Q32" s="82"/>
      <c r="R32" s="76"/>
      <c r="S32" s="47">
        <f t="shared" si="0"/>
        <v>0</v>
      </c>
      <c r="T32" s="47">
        <f t="shared" si="1"/>
        <v>0</v>
      </c>
      <c r="U32" s="47">
        <f t="shared" si="2"/>
        <v>0</v>
      </c>
      <c r="V32" s="47">
        <f t="shared" si="3"/>
        <v>0</v>
      </c>
    </row>
    <row r="33" spans="1:22" ht="22.5" customHeight="1" x14ac:dyDescent="0.25">
      <c r="A33" s="154"/>
      <c r="B33" s="152"/>
      <c r="C33" s="154" t="s">
        <v>56</v>
      </c>
      <c r="D33" s="154"/>
      <c r="E33" s="154"/>
      <c r="F33" s="154"/>
      <c r="G33" s="6" t="s">
        <v>57</v>
      </c>
      <c r="H33" s="154"/>
      <c r="I33" s="4"/>
      <c r="J33" s="4"/>
      <c r="K33" s="4"/>
      <c r="L33" s="4"/>
      <c r="M33" s="154"/>
      <c r="N33" s="185"/>
      <c r="O33" s="185"/>
      <c r="P33" s="184"/>
      <c r="Q33" s="82"/>
      <c r="R33" s="76"/>
      <c r="S33" s="47">
        <f t="shared" si="0"/>
        <v>0</v>
      </c>
      <c r="T33" s="47">
        <f t="shared" si="1"/>
        <v>0</v>
      </c>
      <c r="U33" s="47">
        <f t="shared" si="2"/>
        <v>0</v>
      </c>
      <c r="V33" s="47">
        <f t="shared" si="3"/>
        <v>0</v>
      </c>
    </row>
    <row r="34" spans="1:22" ht="36.75" customHeight="1" x14ac:dyDescent="0.25">
      <c r="A34" s="154"/>
      <c r="B34" s="152"/>
      <c r="C34" s="154"/>
      <c r="D34" s="154" t="s">
        <v>58</v>
      </c>
      <c r="E34" s="154"/>
      <c r="F34" s="154"/>
      <c r="G34" s="189" t="s">
        <v>1343</v>
      </c>
      <c r="H34" s="154" t="s">
        <v>13</v>
      </c>
      <c r="I34" s="4">
        <v>110000</v>
      </c>
      <c r="J34" s="4">
        <v>150000</v>
      </c>
      <c r="K34" s="4"/>
      <c r="L34" s="4">
        <f t="shared" si="4"/>
        <v>130000</v>
      </c>
      <c r="M34" s="154"/>
      <c r="N34" s="184">
        <v>110000</v>
      </c>
      <c r="O34" s="184">
        <v>150000</v>
      </c>
      <c r="P34" s="184">
        <f t="shared" si="5"/>
        <v>130000</v>
      </c>
      <c r="Q34" s="150" t="s">
        <v>1272</v>
      </c>
      <c r="R34" s="76"/>
      <c r="S34" s="47">
        <f t="shared" si="0"/>
        <v>0</v>
      </c>
      <c r="T34" s="47">
        <f t="shared" si="1"/>
        <v>0</v>
      </c>
      <c r="U34" s="47">
        <f t="shared" si="2"/>
        <v>20000</v>
      </c>
      <c r="V34" s="47">
        <f t="shared" si="3"/>
        <v>20000</v>
      </c>
    </row>
    <row r="35" spans="1:22" ht="36.75" customHeight="1" x14ac:dyDescent="0.25">
      <c r="A35" s="154"/>
      <c r="B35" s="152"/>
      <c r="C35" s="154"/>
      <c r="D35" s="154" t="s">
        <v>59</v>
      </c>
      <c r="E35" s="154"/>
      <c r="F35" s="154"/>
      <c r="G35" s="189" t="s">
        <v>1344</v>
      </c>
      <c r="H35" s="154" t="s">
        <v>13</v>
      </c>
      <c r="I35" s="4">
        <v>150000</v>
      </c>
      <c r="J35" s="4">
        <v>210000</v>
      </c>
      <c r="K35" s="4"/>
      <c r="L35" s="4">
        <f t="shared" si="4"/>
        <v>180000</v>
      </c>
      <c r="M35" s="154"/>
      <c r="N35" s="184">
        <v>150000</v>
      </c>
      <c r="O35" s="184">
        <v>210000</v>
      </c>
      <c r="P35" s="184">
        <f t="shared" si="5"/>
        <v>180000</v>
      </c>
      <c r="Q35" s="150" t="s">
        <v>1272</v>
      </c>
      <c r="R35" s="76"/>
      <c r="S35" s="47">
        <f t="shared" si="0"/>
        <v>0</v>
      </c>
      <c r="T35" s="47">
        <f t="shared" si="1"/>
        <v>0</v>
      </c>
      <c r="U35" s="47">
        <f t="shared" si="2"/>
        <v>30000</v>
      </c>
      <c r="V35" s="47">
        <f t="shared" si="3"/>
        <v>30000</v>
      </c>
    </row>
    <row r="36" spans="1:22" ht="36.75" customHeight="1" x14ac:dyDescent="0.25">
      <c r="A36" s="154"/>
      <c r="B36" s="152"/>
      <c r="C36" s="154"/>
      <c r="D36" s="154" t="s">
        <v>60</v>
      </c>
      <c r="E36" s="154"/>
      <c r="F36" s="154"/>
      <c r="G36" s="189" t="s">
        <v>1345</v>
      </c>
      <c r="H36" s="154" t="s">
        <v>13</v>
      </c>
      <c r="I36" s="4">
        <v>210000</v>
      </c>
      <c r="J36" s="4">
        <v>300000</v>
      </c>
      <c r="K36" s="4"/>
      <c r="L36" s="4">
        <f t="shared" si="4"/>
        <v>255000</v>
      </c>
      <c r="M36" s="154"/>
      <c r="N36" s="184">
        <v>210000</v>
      </c>
      <c r="O36" s="184">
        <v>300000</v>
      </c>
      <c r="P36" s="184">
        <f t="shared" si="5"/>
        <v>255000</v>
      </c>
      <c r="Q36" s="150" t="s">
        <v>1272</v>
      </c>
      <c r="R36" s="76"/>
      <c r="S36" s="47">
        <f t="shared" si="0"/>
        <v>0</v>
      </c>
      <c r="T36" s="47">
        <f t="shared" si="1"/>
        <v>0</v>
      </c>
      <c r="U36" s="47">
        <f t="shared" si="2"/>
        <v>45000</v>
      </c>
      <c r="V36" s="47">
        <f t="shared" si="3"/>
        <v>45000</v>
      </c>
    </row>
    <row r="37" spans="1:22" ht="36.75" customHeight="1" x14ac:dyDescent="0.25">
      <c r="A37" s="154"/>
      <c r="B37" s="152"/>
      <c r="C37" s="154"/>
      <c r="D37" s="154" t="s">
        <v>61</v>
      </c>
      <c r="E37" s="154"/>
      <c r="F37" s="154"/>
      <c r="G37" s="189" t="s">
        <v>1346</v>
      </c>
      <c r="H37" s="154" t="s">
        <v>13</v>
      </c>
      <c r="I37" s="4">
        <v>385000</v>
      </c>
      <c r="J37" s="4">
        <v>550000</v>
      </c>
      <c r="K37" s="4"/>
      <c r="L37" s="4">
        <f t="shared" si="4"/>
        <v>468000</v>
      </c>
      <c r="M37" s="154"/>
      <c r="N37" s="184">
        <v>385000</v>
      </c>
      <c r="O37" s="184">
        <v>550000</v>
      </c>
      <c r="P37" s="184">
        <f t="shared" si="5"/>
        <v>468000</v>
      </c>
      <c r="Q37" s="150" t="s">
        <v>1272</v>
      </c>
      <c r="R37" s="76"/>
      <c r="S37" s="47">
        <f t="shared" si="0"/>
        <v>0</v>
      </c>
      <c r="T37" s="47">
        <f t="shared" si="1"/>
        <v>0</v>
      </c>
      <c r="U37" s="47">
        <f t="shared" si="2"/>
        <v>83000</v>
      </c>
      <c r="V37" s="47">
        <f t="shared" si="3"/>
        <v>82000</v>
      </c>
    </row>
    <row r="38" spans="1:22" ht="20.25" customHeight="1" x14ac:dyDescent="0.25">
      <c r="A38" s="154"/>
      <c r="B38" s="152"/>
      <c r="C38" s="154" t="s">
        <v>62</v>
      </c>
      <c r="D38" s="154"/>
      <c r="E38" s="154"/>
      <c r="F38" s="154"/>
      <c r="G38" s="6" t="s">
        <v>63</v>
      </c>
      <c r="H38" s="154"/>
      <c r="I38" s="4"/>
      <c r="J38" s="4"/>
      <c r="K38" s="4"/>
      <c r="L38" s="4"/>
      <c r="M38" s="154"/>
      <c r="N38" s="185"/>
      <c r="O38" s="185"/>
      <c r="P38" s="184"/>
      <c r="Q38" s="82"/>
      <c r="R38" s="76"/>
      <c r="S38" s="47">
        <f t="shared" si="0"/>
        <v>0</v>
      </c>
      <c r="T38" s="47">
        <f t="shared" si="1"/>
        <v>0</v>
      </c>
      <c r="U38" s="47">
        <f t="shared" si="2"/>
        <v>0</v>
      </c>
      <c r="V38" s="47">
        <f t="shared" si="3"/>
        <v>0</v>
      </c>
    </row>
    <row r="39" spans="1:22" ht="40.5" customHeight="1" x14ac:dyDescent="0.25">
      <c r="A39" s="154"/>
      <c r="B39" s="152"/>
      <c r="C39" s="154"/>
      <c r="D39" s="154" t="s">
        <v>64</v>
      </c>
      <c r="E39" s="154"/>
      <c r="F39" s="154"/>
      <c r="G39" s="5" t="s">
        <v>65</v>
      </c>
      <c r="H39" s="154" t="s">
        <v>13</v>
      </c>
      <c r="I39" s="4">
        <v>1000000</v>
      </c>
      <c r="J39" s="4">
        <v>1300000</v>
      </c>
      <c r="K39" s="4">
        <v>1100000</v>
      </c>
      <c r="L39" s="4">
        <f t="shared" si="4"/>
        <v>1150000</v>
      </c>
      <c r="M39" s="154"/>
      <c r="N39" s="184">
        <v>1000000</v>
      </c>
      <c r="O39" s="184">
        <v>1300000</v>
      </c>
      <c r="P39" s="184">
        <f t="shared" si="5"/>
        <v>1150000</v>
      </c>
      <c r="Q39" s="82"/>
      <c r="R39" s="76"/>
      <c r="S39" s="47">
        <f t="shared" si="0"/>
        <v>0</v>
      </c>
      <c r="T39" s="47">
        <f t="shared" si="1"/>
        <v>0</v>
      </c>
      <c r="U39" s="47">
        <f t="shared" si="2"/>
        <v>150000</v>
      </c>
      <c r="V39" s="47">
        <f t="shared" si="3"/>
        <v>150000</v>
      </c>
    </row>
    <row r="40" spans="1:22" ht="40.5" customHeight="1" x14ac:dyDescent="0.25">
      <c r="A40" s="154"/>
      <c r="B40" s="152"/>
      <c r="C40" s="154"/>
      <c r="D40" s="154" t="s">
        <v>66</v>
      </c>
      <c r="E40" s="154"/>
      <c r="F40" s="154"/>
      <c r="G40" s="5" t="s">
        <v>67</v>
      </c>
      <c r="H40" s="154"/>
      <c r="I40" s="4"/>
      <c r="J40" s="4"/>
      <c r="K40" s="4"/>
      <c r="L40" s="4"/>
      <c r="M40" s="154"/>
      <c r="N40" s="185"/>
      <c r="O40" s="185"/>
      <c r="P40" s="184"/>
      <c r="Q40" s="82"/>
      <c r="R40" s="76"/>
      <c r="S40" s="47">
        <f t="shared" si="0"/>
        <v>0</v>
      </c>
      <c r="T40" s="47">
        <f t="shared" si="1"/>
        <v>0</v>
      </c>
      <c r="U40" s="47">
        <f t="shared" si="2"/>
        <v>0</v>
      </c>
      <c r="V40" s="47">
        <f t="shared" si="3"/>
        <v>0</v>
      </c>
    </row>
    <row r="41" spans="1:22" ht="23.25" customHeight="1" x14ac:dyDescent="0.25">
      <c r="A41" s="154"/>
      <c r="B41" s="152"/>
      <c r="C41" s="154"/>
      <c r="D41" s="154"/>
      <c r="E41" s="154" t="s">
        <v>68</v>
      </c>
      <c r="F41" s="154"/>
      <c r="G41" s="5" t="s">
        <v>69</v>
      </c>
      <c r="H41" s="154" t="s">
        <v>13</v>
      </c>
      <c r="I41" s="4">
        <v>1950000</v>
      </c>
      <c r="J41" s="4">
        <v>2600000</v>
      </c>
      <c r="K41" s="4"/>
      <c r="L41" s="4">
        <f t="shared" si="4"/>
        <v>2275000</v>
      </c>
      <c r="M41" s="154"/>
      <c r="N41" s="184">
        <v>1950000</v>
      </c>
      <c r="O41" s="184">
        <v>2600000</v>
      </c>
      <c r="P41" s="184">
        <f t="shared" si="5"/>
        <v>2275000</v>
      </c>
      <c r="Q41" s="82"/>
      <c r="R41" s="76"/>
      <c r="S41" s="47">
        <f t="shared" si="0"/>
        <v>0</v>
      </c>
      <c r="T41" s="47">
        <f t="shared" si="1"/>
        <v>0</v>
      </c>
      <c r="U41" s="47">
        <f t="shared" si="2"/>
        <v>325000</v>
      </c>
      <c r="V41" s="47">
        <f t="shared" si="3"/>
        <v>325000</v>
      </c>
    </row>
    <row r="42" spans="1:22" ht="34.5" x14ac:dyDescent="0.25">
      <c r="A42" s="154"/>
      <c r="B42" s="152"/>
      <c r="C42" s="154"/>
      <c r="D42" s="154"/>
      <c r="E42" s="154" t="s">
        <v>70</v>
      </c>
      <c r="F42" s="154"/>
      <c r="G42" s="189" t="s">
        <v>1347</v>
      </c>
      <c r="H42" s="154" t="s">
        <v>13</v>
      </c>
      <c r="I42" s="4">
        <v>6600000</v>
      </c>
      <c r="J42" s="4">
        <v>7000000</v>
      </c>
      <c r="K42" s="4"/>
      <c r="L42" s="4">
        <f t="shared" si="4"/>
        <v>6800000</v>
      </c>
      <c r="M42" s="154"/>
      <c r="N42" s="184">
        <v>6600000</v>
      </c>
      <c r="O42" s="184">
        <v>7000000</v>
      </c>
      <c r="P42" s="184">
        <f t="shared" si="5"/>
        <v>6800000</v>
      </c>
      <c r="Q42" s="150" t="s">
        <v>1272</v>
      </c>
      <c r="R42" s="76"/>
      <c r="S42" s="47">
        <f t="shared" si="0"/>
        <v>0</v>
      </c>
      <c r="T42" s="47">
        <f t="shared" si="1"/>
        <v>0</v>
      </c>
      <c r="U42" s="47">
        <f t="shared" si="2"/>
        <v>200000</v>
      </c>
      <c r="V42" s="47">
        <f t="shared" si="3"/>
        <v>200000</v>
      </c>
    </row>
    <row r="43" spans="1:22" ht="34.5" x14ac:dyDescent="0.25">
      <c r="A43" s="154"/>
      <c r="B43" s="152"/>
      <c r="C43" s="154"/>
      <c r="D43" s="154"/>
      <c r="E43" s="154" t="s">
        <v>71</v>
      </c>
      <c r="F43" s="154"/>
      <c r="G43" s="189" t="s">
        <v>1348</v>
      </c>
      <c r="H43" s="154" t="s">
        <v>13</v>
      </c>
      <c r="I43" s="4">
        <v>15000000</v>
      </c>
      <c r="J43" s="4">
        <v>18000000</v>
      </c>
      <c r="K43" s="4"/>
      <c r="L43" s="4">
        <f t="shared" si="4"/>
        <v>16500000</v>
      </c>
      <c r="M43" s="154"/>
      <c r="N43" s="184">
        <v>15000000</v>
      </c>
      <c r="O43" s="184">
        <v>18000000</v>
      </c>
      <c r="P43" s="184">
        <f t="shared" si="5"/>
        <v>16500000</v>
      </c>
      <c r="Q43" s="150" t="s">
        <v>1272</v>
      </c>
      <c r="R43" s="76"/>
      <c r="S43" s="47">
        <f t="shared" si="0"/>
        <v>0</v>
      </c>
      <c r="T43" s="47">
        <f t="shared" si="1"/>
        <v>0</v>
      </c>
      <c r="U43" s="47">
        <f t="shared" si="2"/>
        <v>1500000</v>
      </c>
      <c r="V43" s="47">
        <f t="shared" si="3"/>
        <v>1500000</v>
      </c>
    </row>
    <row r="44" spans="1:22" ht="21.75" customHeight="1" x14ac:dyDescent="0.25">
      <c r="A44" s="154"/>
      <c r="B44" s="152"/>
      <c r="C44" s="154"/>
      <c r="D44" s="154"/>
      <c r="E44" s="154" t="s">
        <v>72</v>
      </c>
      <c r="F44" s="154"/>
      <c r="G44" s="5" t="s">
        <v>73</v>
      </c>
      <c r="H44" s="154" t="s">
        <v>13</v>
      </c>
      <c r="I44" s="4">
        <v>7700000</v>
      </c>
      <c r="J44" s="4">
        <v>11000000</v>
      </c>
      <c r="K44" s="4"/>
      <c r="L44" s="4">
        <f t="shared" si="4"/>
        <v>9350000</v>
      </c>
      <c r="M44" s="154"/>
      <c r="N44" s="184">
        <v>7700000</v>
      </c>
      <c r="O44" s="184">
        <v>11000000</v>
      </c>
      <c r="P44" s="184">
        <f t="shared" si="5"/>
        <v>9350000</v>
      </c>
      <c r="Q44" s="82"/>
      <c r="R44" s="76"/>
      <c r="S44" s="47">
        <f t="shared" si="0"/>
        <v>0</v>
      </c>
      <c r="T44" s="47">
        <f t="shared" si="1"/>
        <v>0</v>
      </c>
      <c r="U44" s="47">
        <f t="shared" si="2"/>
        <v>1650000</v>
      </c>
      <c r="V44" s="47">
        <f t="shared" si="3"/>
        <v>1650000</v>
      </c>
    </row>
    <row r="45" spans="1:22" ht="21.75" customHeight="1" x14ac:dyDescent="0.25">
      <c r="A45" s="154"/>
      <c r="B45" s="152"/>
      <c r="C45" s="154"/>
      <c r="D45" s="154"/>
      <c r="E45" s="154" t="s">
        <v>74</v>
      </c>
      <c r="F45" s="154"/>
      <c r="G45" s="5" t="s">
        <v>75</v>
      </c>
      <c r="H45" s="154" t="s">
        <v>13</v>
      </c>
      <c r="I45" s="4">
        <v>24500000</v>
      </c>
      <c r="J45" s="4">
        <v>35000000</v>
      </c>
      <c r="K45" s="4"/>
      <c r="L45" s="4">
        <f t="shared" si="4"/>
        <v>29750000</v>
      </c>
      <c r="M45" s="154"/>
      <c r="N45" s="184">
        <v>24500000</v>
      </c>
      <c r="O45" s="184">
        <v>35000000</v>
      </c>
      <c r="P45" s="184">
        <f t="shared" si="5"/>
        <v>29750000</v>
      </c>
      <c r="Q45" s="82"/>
      <c r="R45" s="76"/>
      <c r="S45" s="47">
        <f t="shared" si="0"/>
        <v>0</v>
      </c>
      <c r="T45" s="47">
        <f t="shared" si="1"/>
        <v>0</v>
      </c>
      <c r="U45" s="47">
        <f t="shared" si="2"/>
        <v>5250000</v>
      </c>
      <c r="V45" s="47">
        <f t="shared" si="3"/>
        <v>5250000</v>
      </c>
    </row>
    <row r="46" spans="1:22" ht="21.75" customHeight="1" x14ac:dyDescent="0.25">
      <c r="A46" s="154"/>
      <c r="B46" s="152"/>
      <c r="C46" s="154"/>
      <c r="D46" s="154"/>
      <c r="E46" s="154" t="s">
        <v>76</v>
      </c>
      <c r="F46" s="154"/>
      <c r="G46" s="5" t="s">
        <v>77</v>
      </c>
      <c r="H46" s="154" t="s">
        <v>13</v>
      </c>
      <c r="I46" s="4">
        <v>700000</v>
      </c>
      <c r="J46" s="4">
        <v>850000</v>
      </c>
      <c r="K46" s="4"/>
      <c r="L46" s="4">
        <f t="shared" si="4"/>
        <v>775000</v>
      </c>
      <c r="M46" s="154"/>
      <c r="N46" s="184">
        <v>700000</v>
      </c>
      <c r="O46" s="184">
        <v>850000</v>
      </c>
      <c r="P46" s="184">
        <f t="shared" si="5"/>
        <v>775000</v>
      </c>
      <c r="Q46" s="82"/>
      <c r="R46" s="76"/>
      <c r="S46" s="47">
        <f t="shared" si="0"/>
        <v>0</v>
      </c>
      <c r="T46" s="47">
        <f t="shared" si="1"/>
        <v>0</v>
      </c>
      <c r="U46" s="47">
        <f t="shared" si="2"/>
        <v>75000</v>
      </c>
      <c r="V46" s="47">
        <f t="shared" si="3"/>
        <v>75000</v>
      </c>
    </row>
    <row r="47" spans="1:22" ht="21.75" customHeight="1" x14ac:dyDescent="0.25">
      <c r="A47" s="154"/>
      <c r="B47" s="152"/>
      <c r="C47" s="154"/>
      <c r="D47" s="154"/>
      <c r="E47" s="154" t="s">
        <v>78</v>
      </c>
      <c r="F47" s="154"/>
      <c r="G47" s="5" t="s">
        <v>1270</v>
      </c>
      <c r="H47" s="154" t="s">
        <v>13</v>
      </c>
      <c r="I47" s="4">
        <v>10500000</v>
      </c>
      <c r="J47" s="4">
        <v>15000000</v>
      </c>
      <c r="K47" s="4"/>
      <c r="L47" s="4">
        <f t="shared" si="4"/>
        <v>12750000</v>
      </c>
      <c r="M47" s="154"/>
      <c r="N47" s="184">
        <v>10500000</v>
      </c>
      <c r="O47" s="184">
        <v>15000000</v>
      </c>
      <c r="P47" s="184">
        <f t="shared" si="5"/>
        <v>12750000</v>
      </c>
      <c r="Q47" s="82"/>
      <c r="R47" s="76"/>
      <c r="S47" s="47">
        <f t="shared" si="0"/>
        <v>0</v>
      </c>
      <c r="T47" s="47">
        <f t="shared" si="1"/>
        <v>0</v>
      </c>
      <c r="U47" s="47">
        <f t="shared" si="2"/>
        <v>2250000</v>
      </c>
      <c r="V47" s="47">
        <f t="shared" si="3"/>
        <v>2250000</v>
      </c>
    </row>
    <row r="48" spans="1:22" ht="21.75" customHeight="1" x14ac:dyDescent="0.25">
      <c r="A48" s="154"/>
      <c r="B48" s="152"/>
      <c r="C48" s="154"/>
      <c r="D48" s="154"/>
      <c r="E48" s="154" t="s">
        <v>79</v>
      </c>
      <c r="F48" s="154"/>
      <c r="G48" s="5" t="s">
        <v>80</v>
      </c>
      <c r="H48" s="154" t="s">
        <v>13</v>
      </c>
      <c r="I48" s="4">
        <v>3000000</v>
      </c>
      <c r="J48" s="4">
        <v>4000000</v>
      </c>
      <c r="K48" s="4"/>
      <c r="L48" s="4">
        <f t="shared" si="4"/>
        <v>3500000</v>
      </c>
      <c r="M48" s="154"/>
      <c r="N48" s="184">
        <v>3000000</v>
      </c>
      <c r="O48" s="184">
        <v>4000000</v>
      </c>
      <c r="P48" s="184">
        <f t="shared" si="5"/>
        <v>3500000</v>
      </c>
      <c r="Q48" s="82"/>
      <c r="R48" s="76"/>
      <c r="S48" s="47">
        <f t="shared" si="0"/>
        <v>0</v>
      </c>
      <c r="T48" s="47">
        <f t="shared" si="1"/>
        <v>0</v>
      </c>
      <c r="U48" s="47">
        <f t="shared" si="2"/>
        <v>500000</v>
      </c>
      <c r="V48" s="47">
        <f t="shared" si="3"/>
        <v>500000</v>
      </c>
    </row>
    <row r="49" spans="1:22" ht="18" customHeight="1" x14ac:dyDescent="0.25">
      <c r="A49" s="154"/>
      <c r="B49" s="152" t="s">
        <v>81</v>
      </c>
      <c r="C49" s="154"/>
      <c r="D49" s="154"/>
      <c r="E49" s="154"/>
      <c r="F49" s="154"/>
      <c r="G49" s="3" t="s">
        <v>82</v>
      </c>
      <c r="H49" s="154"/>
      <c r="I49" s="4"/>
      <c r="J49" s="4"/>
      <c r="K49" s="4"/>
      <c r="L49" s="4"/>
      <c r="M49" s="154"/>
      <c r="N49" s="185"/>
      <c r="O49" s="185"/>
      <c r="P49" s="184"/>
      <c r="Q49" s="82"/>
      <c r="R49" s="76"/>
      <c r="S49" s="47">
        <f t="shared" si="0"/>
        <v>0</v>
      </c>
      <c r="T49" s="47">
        <f t="shared" si="1"/>
        <v>0</v>
      </c>
      <c r="U49" s="47">
        <f t="shared" si="2"/>
        <v>0</v>
      </c>
      <c r="V49" s="47">
        <f t="shared" si="3"/>
        <v>0</v>
      </c>
    </row>
    <row r="50" spans="1:22" ht="21.75" customHeight="1" x14ac:dyDescent="0.25">
      <c r="A50" s="154"/>
      <c r="B50" s="152"/>
      <c r="C50" s="154" t="s">
        <v>83</v>
      </c>
      <c r="D50" s="154"/>
      <c r="E50" s="154"/>
      <c r="F50" s="154"/>
      <c r="G50" s="6" t="s">
        <v>84</v>
      </c>
      <c r="H50" s="154"/>
      <c r="I50" s="4"/>
      <c r="J50" s="4"/>
      <c r="K50" s="4"/>
      <c r="L50" s="4"/>
      <c r="M50" s="154"/>
      <c r="N50" s="185"/>
      <c r="O50" s="185"/>
      <c r="P50" s="184"/>
      <c r="Q50" s="82"/>
      <c r="R50" s="76"/>
      <c r="S50" s="47">
        <f t="shared" si="0"/>
        <v>0</v>
      </c>
      <c r="T50" s="47">
        <f t="shared" si="1"/>
        <v>0</v>
      </c>
      <c r="U50" s="47">
        <f t="shared" si="2"/>
        <v>0</v>
      </c>
      <c r="V50" s="47">
        <f t="shared" si="3"/>
        <v>0</v>
      </c>
    </row>
    <row r="51" spans="1:22" ht="36" customHeight="1" x14ac:dyDescent="0.25">
      <c r="A51" s="154"/>
      <c r="B51" s="152"/>
      <c r="C51" s="154"/>
      <c r="D51" s="154" t="s">
        <v>85</v>
      </c>
      <c r="E51" s="154"/>
      <c r="F51" s="154"/>
      <c r="G51" s="5" t="s">
        <v>86</v>
      </c>
      <c r="H51" s="154" t="s">
        <v>13</v>
      </c>
      <c r="I51" s="4">
        <v>910000</v>
      </c>
      <c r="J51" s="4">
        <v>1300000</v>
      </c>
      <c r="K51" s="4"/>
      <c r="L51" s="4">
        <f t="shared" si="4"/>
        <v>1105000</v>
      </c>
      <c r="M51" s="154"/>
      <c r="N51" s="184">
        <v>910000</v>
      </c>
      <c r="O51" s="184">
        <v>1300000</v>
      </c>
      <c r="P51" s="184">
        <f t="shared" si="5"/>
        <v>1105000</v>
      </c>
      <c r="Q51" s="82"/>
      <c r="R51" s="76"/>
      <c r="S51" s="47">
        <f t="shared" si="0"/>
        <v>0</v>
      </c>
      <c r="T51" s="47">
        <f t="shared" si="1"/>
        <v>0</v>
      </c>
      <c r="U51" s="47">
        <f t="shared" si="2"/>
        <v>195000</v>
      </c>
      <c r="V51" s="47">
        <f t="shared" si="3"/>
        <v>195000</v>
      </c>
    </row>
    <row r="52" spans="1:22" ht="36" customHeight="1" x14ac:dyDescent="0.25">
      <c r="A52" s="154"/>
      <c r="B52" s="152"/>
      <c r="C52" s="154"/>
      <c r="D52" s="154" t="s">
        <v>87</v>
      </c>
      <c r="E52" s="154"/>
      <c r="F52" s="154"/>
      <c r="G52" s="5" t="s">
        <v>88</v>
      </c>
      <c r="H52" s="154" t="s">
        <v>13</v>
      </c>
      <c r="I52" s="4">
        <v>1330000</v>
      </c>
      <c r="J52" s="4">
        <v>1900000</v>
      </c>
      <c r="K52" s="4"/>
      <c r="L52" s="4">
        <f t="shared" si="4"/>
        <v>1615000</v>
      </c>
      <c r="M52" s="154"/>
      <c r="N52" s="184">
        <v>1330000</v>
      </c>
      <c r="O52" s="184">
        <v>1900000</v>
      </c>
      <c r="P52" s="184">
        <f t="shared" si="5"/>
        <v>1615000</v>
      </c>
      <c r="Q52" s="82"/>
      <c r="R52" s="76"/>
      <c r="S52" s="47">
        <f t="shared" si="0"/>
        <v>0</v>
      </c>
      <c r="T52" s="47">
        <f t="shared" si="1"/>
        <v>0</v>
      </c>
      <c r="U52" s="47">
        <f t="shared" si="2"/>
        <v>285000</v>
      </c>
      <c r="V52" s="47">
        <f t="shared" si="3"/>
        <v>285000</v>
      </c>
    </row>
    <row r="53" spans="1:22" ht="36" customHeight="1" x14ac:dyDescent="0.25">
      <c r="A53" s="154"/>
      <c r="B53" s="152"/>
      <c r="C53" s="154"/>
      <c r="D53" s="154" t="s">
        <v>89</v>
      </c>
      <c r="E53" s="154"/>
      <c r="F53" s="154"/>
      <c r="G53" s="5" t="s">
        <v>90</v>
      </c>
      <c r="H53" s="154" t="s">
        <v>13</v>
      </c>
      <c r="I53" s="4">
        <v>1900000</v>
      </c>
      <c r="J53" s="4">
        <v>2500000</v>
      </c>
      <c r="K53" s="4"/>
      <c r="L53" s="4">
        <f t="shared" si="4"/>
        <v>2200000</v>
      </c>
      <c r="M53" s="154"/>
      <c r="N53" s="184">
        <v>1900000</v>
      </c>
      <c r="O53" s="184">
        <v>2500000</v>
      </c>
      <c r="P53" s="184">
        <f t="shared" si="5"/>
        <v>2200000</v>
      </c>
      <c r="Q53" s="82"/>
      <c r="R53" s="76"/>
      <c r="S53" s="47">
        <f t="shared" si="0"/>
        <v>0</v>
      </c>
      <c r="T53" s="47">
        <f t="shared" si="1"/>
        <v>0</v>
      </c>
      <c r="U53" s="47">
        <f t="shared" si="2"/>
        <v>300000</v>
      </c>
      <c r="V53" s="47">
        <f t="shared" si="3"/>
        <v>300000</v>
      </c>
    </row>
    <row r="54" spans="1:22" ht="36" customHeight="1" x14ac:dyDescent="0.25">
      <c r="A54" s="154"/>
      <c r="B54" s="152"/>
      <c r="C54" s="154"/>
      <c r="D54" s="154" t="s">
        <v>91</v>
      </c>
      <c r="E54" s="154"/>
      <c r="F54" s="154"/>
      <c r="G54" s="5" t="s">
        <v>92</v>
      </c>
      <c r="H54" s="154" t="s">
        <v>13</v>
      </c>
      <c r="I54" s="4">
        <v>2500000</v>
      </c>
      <c r="J54" s="4">
        <v>3200000</v>
      </c>
      <c r="K54" s="4"/>
      <c r="L54" s="4">
        <f t="shared" si="4"/>
        <v>2850000</v>
      </c>
      <c r="M54" s="154"/>
      <c r="N54" s="184">
        <v>2500000</v>
      </c>
      <c r="O54" s="184">
        <v>3200000</v>
      </c>
      <c r="P54" s="184">
        <f t="shared" si="5"/>
        <v>2850000</v>
      </c>
      <c r="Q54" s="82"/>
      <c r="R54" s="76"/>
      <c r="S54" s="47">
        <f t="shared" si="0"/>
        <v>0</v>
      </c>
      <c r="T54" s="47">
        <f t="shared" si="1"/>
        <v>0</v>
      </c>
      <c r="U54" s="47">
        <f t="shared" si="2"/>
        <v>350000</v>
      </c>
      <c r="V54" s="47">
        <f t="shared" si="3"/>
        <v>350000</v>
      </c>
    </row>
    <row r="55" spans="1:22" ht="36" customHeight="1" x14ac:dyDescent="0.25">
      <c r="A55" s="154"/>
      <c r="B55" s="152"/>
      <c r="C55" s="154"/>
      <c r="D55" s="154" t="s">
        <v>93</v>
      </c>
      <c r="E55" s="154"/>
      <c r="F55" s="154"/>
      <c r="G55" s="5" t="s">
        <v>94</v>
      </c>
      <c r="H55" s="154" t="s">
        <v>13</v>
      </c>
      <c r="I55" s="4">
        <v>3200000</v>
      </c>
      <c r="J55" s="4">
        <v>3800000</v>
      </c>
      <c r="K55" s="4"/>
      <c r="L55" s="4">
        <f t="shared" si="4"/>
        <v>3500000</v>
      </c>
      <c r="M55" s="154"/>
      <c r="N55" s="184">
        <v>3200000</v>
      </c>
      <c r="O55" s="184">
        <v>3800000</v>
      </c>
      <c r="P55" s="184">
        <f t="shared" si="5"/>
        <v>3500000</v>
      </c>
      <c r="Q55" s="82"/>
      <c r="R55" s="76"/>
      <c r="S55" s="47">
        <f t="shared" si="0"/>
        <v>0</v>
      </c>
      <c r="T55" s="47">
        <f t="shared" si="1"/>
        <v>0</v>
      </c>
      <c r="U55" s="47">
        <f t="shared" si="2"/>
        <v>300000</v>
      </c>
      <c r="V55" s="47">
        <f t="shared" si="3"/>
        <v>300000</v>
      </c>
    </row>
    <row r="56" spans="1:22" ht="36" customHeight="1" x14ac:dyDescent="0.25">
      <c r="A56" s="154"/>
      <c r="B56" s="152"/>
      <c r="C56" s="154"/>
      <c r="D56" s="154" t="s">
        <v>95</v>
      </c>
      <c r="E56" s="154"/>
      <c r="F56" s="154"/>
      <c r="G56" s="5" t="s">
        <v>1001</v>
      </c>
      <c r="H56" s="154" t="s">
        <v>13</v>
      </c>
      <c r="I56" s="4">
        <v>3800000</v>
      </c>
      <c r="J56" s="4">
        <v>4500000</v>
      </c>
      <c r="K56" s="4"/>
      <c r="L56" s="4">
        <f t="shared" si="4"/>
        <v>4150000</v>
      </c>
      <c r="M56" s="154"/>
      <c r="N56" s="184">
        <v>3800000</v>
      </c>
      <c r="O56" s="184">
        <v>4500000</v>
      </c>
      <c r="P56" s="184">
        <f t="shared" si="5"/>
        <v>4150000</v>
      </c>
      <c r="Q56" s="82"/>
      <c r="R56" s="76"/>
      <c r="S56" s="47">
        <f t="shared" si="0"/>
        <v>0</v>
      </c>
      <c r="T56" s="47">
        <f t="shared" si="1"/>
        <v>0</v>
      </c>
      <c r="U56" s="47">
        <f t="shared" si="2"/>
        <v>350000</v>
      </c>
      <c r="V56" s="47">
        <f t="shared" si="3"/>
        <v>350000</v>
      </c>
    </row>
    <row r="57" spans="1:22" ht="36" customHeight="1" x14ac:dyDescent="0.25">
      <c r="A57" s="154"/>
      <c r="B57" s="152"/>
      <c r="C57" s="154"/>
      <c r="D57" s="154" t="s">
        <v>96</v>
      </c>
      <c r="E57" s="154"/>
      <c r="F57" s="154"/>
      <c r="G57" s="5" t="s">
        <v>97</v>
      </c>
      <c r="H57" s="154" t="s">
        <v>13</v>
      </c>
      <c r="I57" s="4">
        <v>4500000</v>
      </c>
      <c r="J57" s="4">
        <v>5100000</v>
      </c>
      <c r="K57" s="4"/>
      <c r="L57" s="4">
        <f t="shared" si="4"/>
        <v>4800000</v>
      </c>
      <c r="M57" s="154"/>
      <c r="N57" s="184">
        <v>4500000</v>
      </c>
      <c r="O57" s="184">
        <v>5100000</v>
      </c>
      <c r="P57" s="184">
        <f t="shared" si="5"/>
        <v>4800000</v>
      </c>
      <c r="Q57" s="82"/>
      <c r="R57" s="76"/>
      <c r="S57" s="47">
        <f t="shared" si="0"/>
        <v>0</v>
      </c>
      <c r="T57" s="47">
        <f t="shared" si="1"/>
        <v>0</v>
      </c>
      <c r="U57" s="47">
        <f t="shared" si="2"/>
        <v>300000</v>
      </c>
      <c r="V57" s="47">
        <f t="shared" si="3"/>
        <v>300000</v>
      </c>
    </row>
    <row r="58" spans="1:22" ht="36" customHeight="1" x14ac:dyDescent="0.25">
      <c r="A58" s="154"/>
      <c r="B58" s="152"/>
      <c r="C58" s="154"/>
      <c r="D58" s="154" t="s">
        <v>98</v>
      </c>
      <c r="E58" s="154"/>
      <c r="F58" s="154"/>
      <c r="G58" s="5" t="s">
        <v>99</v>
      </c>
      <c r="H58" s="154" t="s">
        <v>13</v>
      </c>
      <c r="I58" s="4">
        <v>5100000</v>
      </c>
      <c r="J58" s="4">
        <v>6200000</v>
      </c>
      <c r="K58" s="4"/>
      <c r="L58" s="4">
        <f t="shared" si="4"/>
        <v>5650000</v>
      </c>
      <c r="M58" s="154"/>
      <c r="N58" s="184">
        <v>5100000</v>
      </c>
      <c r="O58" s="184">
        <v>6200000</v>
      </c>
      <c r="P58" s="184">
        <f t="shared" si="5"/>
        <v>5650000</v>
      </c>
      <c r="Q58" s="82"/>
      <c r="R58" s="76"/>
      <c r="S58" s="47">
        <f t="shared" si="0"/>
        <v>0</v>
      </c>
      <c r="T58" s="47">
        <f t="shared" si="1"/>
        <v>0</v>
      </c>
      <c r="U58" s="47">
        <f t="shared" si="2"/>
        <v>550000</v>
      </c>
      <c r="V58" s="47">
        <f t="shared" si="3"/>
        <v>550000</v>
      </c>
    </row>
    <row r="59" spans="1:22" ht="33" customHeight="1" x14ac:dyDescent="0.25">
      <c r="A59" s="154"/>
      <c r="B59" s="152"/>
      <c r="C59" s="154" t="s">
        <v>100</v>
      </c>
      <c r="D59" s="154"/>
      <c r="E59" s="154"/>
      <c r="F59" s="154"/>
      <c r="G59" s="6" t="s">
        <v>951</v>
      </c>
      <c r="H59" s="154" t="s">
        <v>101</v>
      </c>
      <c r="I59" s="4">
        <v>750000000</v>
      </c>
      <c r="J59" s="4">
        <v>1000000000</v>
      </c>
      <c r="K59" s="4"/>
      <c r="L59" s="4">
        <f t="shared" si="4"/>
        <v>875000000</v>
      </c>
      <c r="M59" s="154"/>
      <c r="N59" s="184">
        <v>750000000</v>
      </c>
      <c r="O59" s="184">
        <v>1000000000</v>
      </c>
      <c r="P59" s="184">
        <f t="shared" si="5"/>
        <v>875000000</v>
      </c>
      <c r="Q59" s="82"/>
      <c r="R59" s="76"/>
      <c r="S59" s="47">
        <f t="shared" si="0"/>
        <v>0</v>
      </c>
      <c r="T59" s="47">
        <f t="shared" si="1"/>
        <v>0</v>
      </c>
      <c r="U59" s="47">
        <f t="shared" si="2"/>
        <v>125000000</v>
      </c>
      <c r="V59" s="47">
        <f t="shared" si="3"/>
        <v>125000000</v>
      </c>
    </row>
    <row r="60" spans="1:22" ht="21.75" customHeight="1" x14ac:dyDescent="0.25">
      <c r="A60" s="154"/>
      <c r="B60" s="152"/>
      <c r="C60" s="154" t="s">
        <v>102</v>
      </c>
      <c r="D60" s="154"/>
      <c r="E60" s="154"/>
      <c r="F60" s="154"/>
      <c r="G60" s="6" t="s">
        <v>103</v>
      </c>
      <c r="H60" s="154"/>
      <c r="I60" s="7"/>
      <c r="J60" s="7"/>
      <c r="K60" s="4"/>
      <c r="L60" s="4"/>
      <c r="M60" s="154"/>
      <c r="N60" s="185"/>
      <c r="O60" s="185"/>
      <c r="P60" s="184"/>
      <c r="Q60" s="82"/>
      <c r="R60" s="76"/>
      <c r="S60" s="47">
        <f t="shared" si="0"/>
        <v>0</v>
      </c>
      <c r="T60" s="47">
        <f t="shared" si="1"/>
        <v>0</v>
      </c>
      <c r="U60" s="47">
        <f t="shared" si="2"/>
        <v>0</v>
      </c>
      <c r="V60" s="47">
        <f t="shared" si="3"/>
        <v>0</v>
      </c>
    </row>
    <row r="61" spans="1:22" ht="36.75" customHeight="1" x14ac:dyDescent="0.25">
      <c r="A61" s="154"/>
      <c r="B61" s="152"/>
      <c r="C61" s="154"/>
      <c r="D61" s="154" t="s">
        <v>104</v>
      </c>
      <c r="E61" s="154"/>
      <c r="F61" s="154"/>
      <c r="G61" s="5" t="s">
        <v>105</v>
      </c>
      <c r="H61" s="154" t="s">
        <v>13</v>
      </c>
      <c r="I61" s="4">
        <v>154000000</v>
      </c>
      <c r="J61" s="4">
        <v>220000000</v>
      </c>
      <c r="K61" s="4"/>
      <c r="L61" s="4">
        <f t="shared" si="4"/>
        <v>187000000</v>
      </c>
      <c r="M61" s="176"/>
      <c r="N61" s="184">
        <v>154000000</v>
      </c>
      <c r="O61" s="184">
        <v>220000000</v>
      </c>
      <c r="P61" s="184">
        <f t="shared" si="5"/>
        <v>187000000</v>
      </c>
      <c r="Q61" s="82"/>
      <c r="R61" s="76"/>
      <c r="S61" s="47">
        <f t="shared" si="0"/>
        <v>0</v>
      </c>
      <c r="T61" s="47">
        <f t="shared" si="1"/>
        <v>0</v>
      </c>
      <c r="U61" s="47">
        <f t="shared" si="2"/>
        <v>33000000</v>
      </c>
      <c r="V61" s="47">
        <f t="shared" si="3"/>
        <v>33000000</v>
      </c>
    </row>
    <row r="62" spans="1:22" ht="36.75" customHeight="1" x14ac:dyDescent="0.25">
      <c r="A62" s="154"/>
      <c r="B62" s="152"/>
      <c r="C62" s="154"/>
      <c r="D62" s="154" t="s">
        <v>106</v>
      </c>
      <c r="E62" s="154"/>
      <c r="F62" s="154"/>
      <c r="G62" s="5" t="s">
        <v>107</v>
      </c>
      <c r="H62" s="154" t="s">
        <v>13</v>
      </c>
      <c r="I62" s="4">
        <v>175000000</v>
      </c>
      <c r="J62" s="4">
        <v>250000000</v>
      </c>
      <c r="K62" s="4"/>
      <c r="L62" s="4">
        <f t="shared" si="4"/>
        <v>212500000</v>
      </c>
      <c r="M62" s="176"/>
      <c r="N62" s="184">
        <v>175000000</v>
      </c>
      <c r="O62" s="184">
        <v>250000000</v>
      </c>
      <c r="P62" s="184">
        <f t="shared" si="5"/>
        <v>212500000</v>
      </c>
      <c r="Q62" s="82"/>
      <c r="R62" s="76"/>
      <c r="S62" s="47">
        <f t="shared" si="0"/>
        <v>0</v>
      </c>
      <c r="T62" s="47">
        <f t="shared" si="1"/>
        <v>0</v>
      </c>
      <c r="U62" s="47">
        <f t="shared" si="2"/>
        <v>37500000</v>
      </c>
      <c r="V62" s="47">
        <f t="shared" si="3"/>
        <v>37500000</v>
      </c>
    </row>
    <row r="63" spans="1:22" ht="18" customHeight="1" x14ac:dyDescent="0.25">
      <c r="A63" s="154"/>
      <c r="B63" s="152" t="s">
        <v>108</v>
      </c>
      <c r="C63" s="154"/>
      <c r="D63" s="154"/>
      <c r="E63" s="154"/>
      <c r="F63" s="154"/>
      <c r="G63" s="3" t="s">
        <v>109</v>
      </c>
      <c r="H63" s="154"/>
      <c r="I63" s="7"/>
      <c r="J63" s="7"/>
      <c r="K63" s="4"/>
      <c r="L63" s="4"/>
      <c r="M63" s="154"/>
      <c r="N63" s="185"/>
      <c r="O63" s="185"/>
      <c r="P63" s="184"/>
      <c r="Q63" s="82"/>
      <c r="R63" s="76"/>
      <c r="S63" s="47">
        <f t="shared" si="0"/>
        <v>0</v>
      </c>
      <c r="T63" s="47">
        <f t="shared" si="1"/>
        <v>0</v>
      </c>
      <c r="U63" s="47">
        <f t="shared" si="2"/>
        <v>0</v>
      </c>
      <c r="V63" s="47">
        <f t="shared" si="3"/>
        <v>0</v>
      </c>
    </row>
    <row r="64" spans="1:22" ht="36" customHeight="1" x14ac:dyDescent="0.25">
      <c r="A64" s="154"/>
      <c r="B64" s="152"/>
      <c r="C64" s="154" t="s">
        <v>110</v>
      </c>
      <c r="D64" s="154"/>
      <c r="E64" s="154"/>
      <c r="F64" s="154"/>
      <c r="G64" s="190" t="s">
        <v>1349</v>
      </c>
      <c r="H64" s="154" t="s">
        <v>13</v>
      </c>
      <c r="I64" s="4">
        <v>84000</v>
      </c>
      <c r="J64" s="4">
        <v>120000</v>
      </c>
      <c r="K64" s="4"/>
      <c r="L64" s="4">
        <f t="shared" si="4"/>
        <v>102000</v>
      </c>
      <c r="M64" s="154"/>
      <c r="N64" s="184">
        <v>84000</v>
      </c>
      <c r="O64" s="184">
        <v>120000</v>
      </c>
      <c r="P64" s="184">
        <f t="shared" si="5"/>
        <v>102000</v>
      </c>
      <c r="Q64" s="150" t="s">
        <v>1272</v>
      </c>
      <c r="R64" s="76"/>
      <c r="S64" s="47">
        <f t="shared" si="0"/>
        <v>0</v>
      </c>
      <c r="T64" s="47">
        <f t="shared" si="1"/>
        <v>0</v>
      </c>
      <c r="U64" s="47">
        <f t="shared" si="2"/>
        <v>18000</v>
      </c>
      <c r="V64" s="47">
        <f t="shared" si="3"/>
        <v>18000</v>
      </c>
    </row>
    <row r="65" spans="1:22" ht="36" customHeight="1" x14ac:dyDescent="0.25">
      <c r="A65" s="154"/>
      <c r="B65" s="152"/>
      <c r="C65" s="154" t="s">
        <v>111</v>
      </c>
      <c r="D65" s="154"/>
      <c r="E65" s="154"/>
      <c r="F65" s="154"/>
      <c r="G65" s="190" t="s">
        <v>1350</v>
      </c>
      <c r="H65" s="154" t="s">
        <v>13</v>
      </c>
      <c r="I65" s="4">
        <v>133000</v>
      </c>
      <c r="J65" s="4">
        <v>190000</v>
      </c>
      <c r="K65" s="4"/>
      <c r="L65" s="4">
        <f t="shared" si="4"/>
        <v>162000</v>
      </c>
      <c r="M65" s="154"/>
      <c r="N65" s="184">
        <v>133000</v>
      </c>
      <c r="O65" s="184">
        <v>190000</v>
      </c>
      <c r="P65" s="184">
        <f t="shared" si="5"/>
        <v>162000</v>
      </c>
      <c r="Q65" s="150" t="s">
        <v>1272</v>
      </c>
      <c r="R65" s="76"/>
      <c r="S65" s="47">
        <f t="shared" si="0"/>
        <v>0</v>
      </c>
      <c r="T65" s="47">
        <f t="shared" si="1"/>
        <v>0</v>
      </c>
      <c r="U65" s="47">
        <f t="shared" si="2"/>
        <v>29000</v>
      </c>
      <c r="V65" s="47">
        <f t="shared" si="3"/>
        <v>28000</v>
      </c>
    </row>
    <row r="66" spans="1:22" ht="36" customHeight="1" x14ac:dyDescent="0.25">
      <c r="A66" s="154"/>
      <c r="B66" s="152"/>
      <c r="C66" s="154" t="s">
        <v>112</v>
      </c>
      <c r="D66" s="154"/>
      <c r="E66" s="154"/>
      <c r="F66" s="154"/>
      <c r="G66" s="190" t="s">
        <v>1351</v>
      </c>
      <c r="H66" s="154" t="s">
        <v>13</v>
      </c>
      <c r="I66" s="4">
        <v>190000</v>
      </c>
      <c r="J66" s="4">
        <v>270000</v>
      </c>
      <c r="K66" s="4"/>
      <c r="L66" s="4">
        <f t="shared" si="4"/>
        <v>230000</v>
      </c>
      <c r="M66" s="154"/>
      <c r="N66" s="184">
        <v>190000</v>
      </c>
      <c r="O66" s="184">
        <v>270000</v>
      </c>
      <c r="P66" s="184">
        <f t="shared" si="5"/>
        <v>230000</v>
      </c>
      <c r="Q66" s="150" t="s">
        <v>1272</v>
      </c>
      <c r="R66" s="76"/>
      <c r="S66" s="47">
        <f t="shared" si="0"/>
        <v>0</v>
      </c>
      <c r="T66" s="47">
        <f t="shared" si="1"/>
        <v>0</v>
      </c>
      <c r="U66" s="47">
        <f t="shared" si="2"/>
        <v>40000</v>
      </c>
      <c r="V66" s="47">
        <f t="shared" si="3"/>
        <v>40000</v>
      </c>
    </row>
    <row r="67" spans="1:22" ht="36" customHeight="1" x14ac:dyDescent="0.25">
      <c r="A67" s="154"/>
      <c r="B67" s="152"/>
      <c r="C67" s="154" t="s">
        <v>113</v>
      </c>
      <c r="D67" s="154"/>
      <c r="E67" s="154"/>
      <c r="F67" s="154"/>
      <c r="G67" s="190" t="s">
        <v>1352</v>
      </c>
      <c r="H67" s="154" t="s">
        <v>13</v>
      </c>
      <c r="I67" s="4">
        <v>270000</v>
      </c>
      <c r="J67" s="4">
        <v>350000</v>
      </c>
      <c r="K67" s="4"/>
      <c r="L67" s="4">
        <f t="shared" si="4"/>
        <v>310000</v>
      </c>
      <c r="M67" s="154"/>
      <c r="N67" s="184">
        <v>270000</v>
      </c>
      <c r="O67" s="184">
        <v>350000</v>
      </c>
      <c r="P67" s="184">
        <f t="shared" si="5"/>
        <v>310000</v>
      </c>
      <c r="Q67" s="150" t="s">
        <v>1272</v>
      </c>
      <c r="R67" s="76"/>
      <c r="S67" s="47">
        <f t="shared" si="0"/>
        <v>0</v>
      </c>
      <c r="T67" s="47">
        <f t="shared" si="1"/>
        <v>0</v>
      </c>
      <c r="U67" s="47">
        <f t="shared" si="2"/>
        <v>40000</v>
      </c>
      <c r="V67" s="47">
        <f t="shared" si="3"/>
        <v>40000</v>
      </c>
    </row>
    <row r="68" spans="1:22" ht="36" customHeight="1" x14ac:dyDescent="0.25">
      <c r="A68" s="154"/>
      <c r="B68" s="152"/>
      <c r="C68" s="154" t="s">
        <v>114</v>
      </c>
      <c r="D68" s="154"/>
      <c r="E68" s="154"/>
      <c r="F68" s="154"/>
      <c r="G68" s="190" t="s">
        <v>1353</v>
      </c>
      <c r="H68" s="154" t="s">
        <v>13</v>
      </c>
      <c r="I68" s="4">
        <v>350000</v>
      </c>
      <c r="J68" s="4">
        <v>430000</v>
      </c>
      <c r="K68" s="4"/>
      <c r="L68" s="4">
        <f t="shared" si="4"/>
        <v>390000</v>
      </c>
      <c r="M68" s="154"/>
      <c r="N68" s="184">
        <v>350000</v>
      </c>
      <c r="O68" s="184">
        <v>430000</v>
      </c>
      <c r="P68" s="184">
        <f t="shared" si="5"/>
        <v>390000</v>
      </c>
      <c r="Q68" s="150" t="s">
        <v>1272</v>
      </c>
      <c r="R68" s="76"/>
      <c r="S68" s="47">
        <f t="shared" si="0"/>
        <v>0</v>
      </c>
      <c r="T68" s="47">
        <f t="shared" si="1"/>
        <v>0</v>
      </c>
      <c r="U68" s="47">
        <f t="shared" si="2"/>
        <v>40000</v>
      </c>
      <c r="V68" s="47">
        <f t="shared" si="3"/>
        <v>40000</v>
      </c>
    </row>
    <row r="69" spans="1:22" ht="36" customHeight="1" x14ac:dyDescent="0.25">
      <c r="A69" s="154"/>
      <c r="B69" s="152"/>
      <c r="C69" s="154" t="s">
        <v>115</v>
      </c>
      <c r="D69" s="154"/>
      <c r="E69" s="154"/>
      <c r="F69" s="154"/>
      <c r="G69" s="190" t="s">
        <v>1354</v>
      </c>
      <c r="H69" s="154" t="s">
        <v>13</v>
      </c>
      <c r="I69" s="4">
        <v>490000</v>
      </c>
      <c r="J69" s="4">
        <v>700000</v>
      </c>
      <c r="K69" s="4"/>
      <c r="L69" s="4">
        <f t="shared" si="4"/>
        <v>595000</v>
      </c>
      <c r="M69" s="154"/>
      <c r="N69" s="184">
        <v>490000</v>
      </c>
      <c r="O69" s="184">
        <v>700000</v>
      </c>
      <c r="P69" s="184">
        <f t="shared" si="5"/>
        <v>595000</v>
      </c>
      <c r="Q69" s="150" t="s">
        <v>1272</v>
      </c>
      <c r="R69" s="76"/>
      <c r="S69" s="47">
        <f t="shared" si="0"/>
        <v>0</v>
      </c>
      <c r="T69" s="47">
        <f t="shared" si="1"/>
        <v>0</v>
      </c>
      <c r="U69" s="47">
        <f t="shared" si="2"/>
        <v>105000</v>
      </c>
      <c r="V69" s="47">
        <f t="shared" si="3"/>
        <v>105000</v>
      </c>
    </row>
    <row r="70" spans="1:22" ht="36" customHeight="1" x14ac:dyDescent="0.25">
      <c r="A70" s="154"/>
      <c r="B70" s="152"/>
      <c r="C70" s="154">
        <v>1507</v>
      </c>
      <c r="D70" s="154"/>
      <c r="E70" s="154"/>
      <c r="F70" s="154"/>
      <c r="G70" s="190" t="s">
        <v>1355</v>
      </c>
      <c r="H70" s="154" t="s">
        <v>13</v>
      </c>
      <c r="I70" s="4">
        <v>1050000</v>
      </c>
      <c r="J70" s="4">
        <v>1500000</v>
      </c>
      <c r="K70" s="4"/>
      <c r="L70" s="4">
        <f t="shared" si="4"/>
        <v>1275000</v>
      </c>
      <c r="M70" s="154"/>
      <c r="N70" s="184">
        <v>1050000</v>
      </c>
      <c r="O70" s="184">
        <v>1500000</v>
      </c>
      <c r="P70" s="184">
        <f t="shared" si="5"/>
        <v>1275000</v>
      </c>
      <c r="Q70" s="150" t="s">
        <v>1272</v>
      </c>
      <c r="R70" s="76"/>
      <c r="S70" s="47">
        <f t="shared" si="0"/>
        <v>0</v>
      </c>
      <c r="T70" s="47">
        <f t="shared" si="1"/>
        <v>0</v>
      </c>
      <c r="U70" s="47">
        <f t="shared" si="2"/>
        <v>225000</v>
      </c>
      <c r="V70" s="47">
        <f t="shared" si="3"/>
        <v>225000</v>
      </c>
    </row>
    <row r="71" spans="1:22" ht="21.75" customHeight="1" x14ac:dyDescent="0.25">
      <c r="A71" s="154"/>
      <c r="B71" s="152" t="s">
        <v>116</v>
      </c>
      <c r="C71" s="154"/>
      <c r="D71" s="154"/>
      <c r="E71" s="154"/>
      <c r="F71" s="154"/>
      <c r="G71" s="3" t="s">
        <v>117</v>
      </c>
      <c r="H71" s="154"/>
      <c r="I71" s="4"/>
      <c r="J71" s="4"/>
      <c r="K71" s="4"/>
      <c r="L71" s="4"/>
      <c r="M71" s="154"/>
      <c r="N71" s="185"/>
      <c r="O71" s="185"/>
      <c r="P71" s="184"/>
      <c r="Q71" s="82"/>
      <c r="S71" s="47">
        <f t="shared" si="0"/>
        <v>0</v>
      </c>
      <c r="T71" s="47">
        <f t="shared" si="1"/>
        <v>0</v>
      </c>
      <c r="U71" s="47">
        <f t="shared" si="2"/>
        <v>0</v>
      </c>
      <c r="V71" s="47">
        <f t="shared" si="3"/>
        <v>0</v>
      </c>
    </row>
    <row r="72" spans="1:22" ht="20.25" customHeight="1" x14ac:dyDescent="0.25">
      <c r="A72" s="154"/>
      <c r="B72" s="152"/>
      <c r="C72" s="154" t="s">
        <v>118</v>
      </c>
      <c r="D72" s="154"/>
      <c r="E72" s="154"/>
      <c r="F72" s="154"/>
      <c r="G72" s="191" t="s">
        <v>1286</v>
      </c>
      <c r="H72" s="154"/>
      <c r="I72" s="7"/>
      <c r="J72" s="7"/>
      <c r="K72" s="4"/>
      <c r="L72" s="4"/>
      <c r="M72" s="5" t="s">
        <v>119</v>
      </c>
      <c r="N72" s="185"/>
      <c r="O72" s="185"/>
      <c r="P72" s="184"/>
      <c r="Q72" s="82"/>
      <c r="R72" s="76" t="s">
        <v>1195</v>
      </c>
      <c r="S72" s="47">
        <f t="shared" si="0"/>
        <v>0</v>
      </c>
      <c r="T72" s="47">
        <f t="shared" si="1"/>
        <v>0</v>
      </c>
      <c r="U72" s="47">
        <f t="shared" si="2"/>
        <v>0</v>
      </c>
      <c r="V72" s="47">
        <f t="shared" si="3"/>
        <v>0</v>
      </c>
    </row>
    <row r="73" spans="1:22" ht="23.25" customHeight="1" x14ac:dyDescent="0.25">
      <c r="A73" s="154"/>
      <c r="B73" s="152"/>
      <c r="C73" s="154" t="s">
        <v>120</v>
      </c>
      <c r="D73" s="154"/>
      <c r="E73" s="154"/>
      <c r="F73" s="154"/>
      <c r="G73" s="190" t="s">
        <v>1129</v>
      </c>
      <c r="H73" s="154" t="s">
        <v>101</v>
      </c>
      <c r="I73" s="4">
        <v>16000000</v>
      </c>
      <c r="J73" s="4">
        <v>19200000</v>
      </c>
      <c r="K73" s="4"/>
      <c r="L73" s="4">
        <f t="shared" si="4"/>
        <v>17600000</v>
      </c>
      <c r="M73" s="154"/>
      <c r="N73" s="184">
        <v>16000000</v>
      </c>
      <c r="O73" s="184">
        <v>19200000</v>
      </c>
      <c r="P73" s="184">
        <f t="shared" si="5"/>
        <v>17600000</v>
      </c>
      <c r="Q73" s="150" t="s">
        <v>1271</v>
      </c>
      <c r="R73" s="79" t="s">
        <v>1273</v>
      </c>
      <c r="S73" s="47">
        <f t="shared" si="0"/>
        <v>0</v>
      </c>
      <c r="T73" s="47">
        <f t="shared" si="1"/>
        <v>0</v>
      </c>
      <c r="U73" s="47">
        <f t="shared" si="2"/>
        <v>1600000</v>
      </c>
      <c r="V73" s="47">
        <f t="shared" si="3"/>
        <v>1600000</v>
      </c>
    </row>
    <row r="74" spans="1:22" ht="17.25" customHeight="1" x14ac:dyDescent="0.25">
      <c r="A74" s="154"/>
      <c r="B74" s="152"/>
      <c r="C74" s="154" t="s">
        <v>121</v>
      </c>
      <c r="D74" s="154"/>
      <c r="E74" s="154"/>
      <c r="F74" s="154"/>
      <c r="G74" s="6" t="s">
        <v>122</v>
      </c>
      <c r="H74" s="154"/>
      <c r="I74" s="4"/>
      <c r="J74" s="4"/>
      <c r="K74" s="4"/>
      <c r="L74" s="4"/>
      <c r="M74" s="154"/>
      <c r="N74" s="185"/>
      <c r="O74" s="185"/>
      <c r="P74" s="184"/>
      <c r="Q74" s="82"/>
      <c r="R74" s="76"/>
      <c r="S74" s="47">
        <f t="shared" si="0"/>
        <v>0</v>
      </c>
      <c r="T74" s="47">
        <f t="shared" si="1"/>
        <v>0</v>
      </c>
      <c r="U74" s="47">
        <f t="shared" si="2"/>
        <v>0</v>
      </c>
      <c r="V74" s="47">
        <f t="shared" si="3"/>
        <v>0</v>
      </c>
    </row>
    <row r="75" spans="1:22" ht="20.25" customHeight="1" x14ac:dyDescent="0.25">
      <c r="A75" s="154"/>
      <c r="B75" s="152"/>
      <c r="C75" s="154"/>
      <c r="D75" s="154" t="s">
        <v>123</v>
      </c>
      <c r="E75" s="154"/>
      <c r="F75" s="154"/>
      <c r="G75" s="5" t="s">
        <v>124</v>
      </c>
      <c r="H75" s="154"/>
      <c r="I75" s="7"/>
      <c r="J75" s="7"/>
      <c r="K75" s="4"/>
      <c r="L75" s="4"/>
      <c r="M75" s="154"/>
      <c r="N75" s="185"/>
      <c r="O75" s="185"/>
      <c r="P75" s="184"/>
      <c r="Q75" s="82"/>
      <c r="R75" s="76"/>
      <c r="S75" s="47">
        <f t="shared" si="0"/>
        <v>0</v>
      </c>
      <c r="T75" s="47">
        <f t="shared" si="1"/>
        <v>0</v>
      </c>
      <c r="U75" s="47">
        <f t="shared" si="2"/>
        <v>0</v>
      </c>
      <c r="V75" s="47">
        <f t="shared" si="3"/>
        <v>0</v>
      </c>
    </row>
    <row r="76" spans="1:22" ht="37.5" customHeight="1" x14ac:dyDescent="0.25">
      <c r="A76" s="154"/>
      <c r="B76" s="152"/>
      <c r="C76" s="154"/>
      <c r="D76" s="154"/>
      <c r="E76" s="154" t="s">
        <v>123</v>
      </c>
      <c r="F76" s="154"/>
      <c r="G76" s="189" t="s">
        <v>1356</v>
      </c>
      <c r="H76" s="154" t="s">
        <v>13</v>
      </c>
      <c r="I76" s="4">
        <v>896000</v>
      </c>
      <c r="J76" s="4">
        <v>1280000</v>
      </c>
      <c r="K76" s="4"/>
      <c r="L76" s="4">
        <f t="shared" ref="L76:L139" si="6">ROUND((I76+J76)/2,-3)</f>
        <v>1088000</v>
      </c>
      <c r="M76" s="154"/>
      <c r="N76" s="184">
        <v>896000</v>
      </c>
      <c r="O76" s="184">
        <v>1280000</v>
      </c>
      <c r="P76" s="184">
        <f t="shared" ref="P76:P139" si="7">L76</f>
        <v>1088000</v>
      </c>
      <c r="Q76" s="150" t="s">
        <v>1272</v>
      </c>
      <c r="R76" s="76"/>
      <c r="S76" s="47">
        <f t="shared" ref="S76:S139" si="8">N76-I76</f>
        <v>0</v>
      </c>
      <c r="T76" s="47">
        <f t="shared" ref="T76:T139" si="9">O76-J76</f>
        <v>0</v>
      </c>
      <c r="U76" s="47">
        <f t="shared" ref="U76:U139" si="10">L76-N76</f>
        <v>192000</v>
      </c>
      <c r="V76" s="47">
        <f t="shared" ref="V76:V139" si="11">O76-L76</f>
        <v>192000</v>
      </c>
    </row>
    <row r="77" spans="1:22" ht="37.5" customHeight="1" x14ac:dyDescent="0.25">
      <c r="A77" s="154"/>
      <c r="B77" s="152"/>
      <c r="C77" s="154"/>
      <c r="D77" s="154"/>
      <c r="E77" s="154" t="s">
        <v>125</v>
      </c>
      <c r="F77" s="154"/>
      <c r="G77" s="189" t="s">
        <v>1357</v>
      </c>
      <c r="H77" s="154" t="s">
        <v>13</v>
      </c>
      <c r="I77" s="4">
        <v>1280000</v>
      </c>
      <c r="J77" s="4">
        <v>1790000</v>
      </c>
      <c r="K77" s="4"/>
      <c r="L77" s="4">
        <f t="shared" si="6"/>
        <v>1535000</v>
      </c>
      <c r="M77" s="154"/>
      <c r="N77" s="184">
        <v>1280000</v>
      </c>
      <c r="O77" s="184">
        <v>1790000</v>
      </c>
      <c r="P77" s="184">
        <f t="shared" si="7"/>
        <v>1535000</v>
      </c>
      <c r="Q77" s="150" t="s">
        <v>1272</v>
      </c>
      <c r="R77" s="76"/>
      <c r="S77" s="47">
        <f t="shared" si="8"/>
        <v>0</v>
      </c>
      <c r="T77" s="47">
        <f t="shared" si="9"/>
        <v>0</v>
      </c>
      <c r="U77" s="47">
        <f t="shared" si="10"/>
        <v>255000</v>
      </c>
      <c r="V77" s="47">
        <f t="shared" si="11"/>
        <v>255000</v>
      </c>
    </row>
    <row r="78" spans="1:22" ht="37.5" customHeight="1" x14ac:dyDescent="0.25">
      <c r="A78" s="154"/>
      <c r="B78" s="152"/>
      <c r="C78" s="154"/>
      <c r="D78" s="154"/>
      <c r="E78" s="154" t="s">
        <v>126</v>
      </c>
      <c r="F78" s="154"/>
      <c r="G78" s="189" t="s">
        <v>1358</v>
      </c>
      <c r="H78" s="154" t="s">
        <v>13</v>
      </c>
      <c r="I78" s="4">
        <v>1790000</v>
      </c>
      <c r="J78" s="4">
        <v>2300000</v>
      </c>
      <c r="K78" s="4"/>
      <c r="L78" s="4">
        <f t="shared" si="6"/>
        <v>2045000</v>
      </c>
      <c r="M78" s="154"/>
      <c r="N78" s="184">
        <v>1790000</v>
      </c>
      <c r="O78" s="184">
        <v>2300000</v>
      </c>
      <c r="P78" s="184">
        <f t="shared" si="7"/>
        <v>2045000</v>
      </c>
      <c r="Q78" s="150" t="s">
        <v>1272</v>
      </c>
      <c r="R78" s="76"/>
      <c r="S78" s="47">
        <f t="shared" si="8"/>
        <v>0</v>
      </c>
      <c r="T78" s="47">
        <f t="shared" si="9"/>
        <v>0</v>
      </c>
      <c r="U78" s="47">
        <f t="shared" si="10"/>
        <v>255000</v>
      </c>
      <c r="V78" s="47">
        <f t="shared" si="11"/>
        <v>255000</v>
      </c>
    </row>
    <row r="79" spans="1:22" ht="37.5" customHeight="1" x14ac:dyDescent="0.25">
      <c r="A79" s="154"/>
      <c r="B79" s="152"/>
      <c r="C79" s="154"/>
      <c r="D79" s="154"/>
      <c r="E79" s="154" t="s">
        <v>127</v>
      </c>
      <c r="F79" s="154"/>
      <c r="G79" s="189" t="s">
        <v>1359</v>
      </c>
      <c r="H79" s="154" t="s">
        <v>13</v>
      </c>
      <c r="I79" s="4">
        <v>2300000</v>
      </c>
      <c r="J79" s="4">
        <v>2810000</v>
      </c>
      <c r="K79" s="4"/>
      <c r="L79" s="4">
        <f t="shared" si="6"/>
        <v>2555000</v>
      </c>
      <c r="M79" s="154"/>
      <c r="N79" s="184">
        <v>2300000</v>
      </c>
      <c r="O79" s="184">
        <v>2810000</v>
      </c>
      <c r="P79" s="184">
        <f t="shared" si="7"/>
        <v>2555000</v>
      </c>
      <c r="Q79" s="150" t="s">
        <v>1272</v>
      </c>
      <c r="R79" s="76"/>
      <c r="S79" s="47">
        <f t="shared" si="8"/>
        <v>0</v>
      </c>
      <c r="T79" s="47">
        <f t="shared" si="9"/>
        <v>0</v>
      </c>
      <c r="U79" s="47">
        <f t="shared" si="10"/>
        <v>255000</v>
      </c>
      <c r="V79" s="47">
        <f t="shared" si="11"/>
        <v>255000</v>
      </c>
    </row>
    <row r="80" spans="1:22" ht="37.5" customHeight="1" x14ac:dyDescent="0.25">
      <c r="A80" s="154"/>
      <c r="B80" s="152"/>
      <c r="C80" s="154"/>
      <c r="D80" s="154"/>
      <c r="E80" s="154" t="s">
        <v>128</v>
      </c>
      <c r="F80" s="154"/>
      <c r="G80" s="189" t="s">
        <v>1360</v>
      </c>
      <c r="H80" s="154" t="s">
        <v>13</v>
      </c>
      <c r="I80" s="4">
        <v>2810000</v>
      </c>
      <c r="J80" s="4">
        <v>3372000</v>
      </c>
      <c r="K80" s="4"/>
      <c r="L80" s="4">
        <f t="shared" si="6"/>
        <v>3091000</v>
      </c>
      <c r="M80" s="154"/>
      <c r="N80" s="184">
        <v>2810000</v>
      </c>
      <c r="O80" s="184">
        <v>3372000</v>
      </c>
      <c r="P80" s="184">
        <f t="shared" si="7"/>
        <v>3091000</v>
      </c>
      <c r="Q80" s="150" t="s">
        <v>1272</v>
      </c>
      <c r="R80" s="76"/>
      <c r="S80" s="47">
        <f t="shared" si="8"/>
        <v>0</v>
      </c>
      <c r="T80" s="47">
        <f t="shared" si="9"/>
        <v>0</v>
      </c>
      <c r="U80" s="47">
        <f t="shared" si="10"/>
        <v>281000</v>
      </c>
      <c r="V80" s="47">
        <f t="shared" si="11"/>
        <v>281000</v>
      </c>
    </row>
    <row r="81" spans="1:22" ht="56.25" customHeight="1" x14ac:dyDescent="0.25">
      <c r="A81" s="154"/>
      <c r="B81" s="152"/>
      <c r="C81" s="154"/>
      <c r="D81" s="154" t="s">
        <v>125</v>
      </c>
      <c r="E81" s="154"/>
      <c r="F81" s="154"/>
      <c r="G81" s="189" t="s">
        <v>1361</v>
      </c>
      <c r="H81" s="154" t="s">
        <v>13</v>
      </c>
      <c r="I81" s="4">
        <v>170000000</v>
      </c>
      <c r="J81" s="4">
        <v>204000000</v>
      </c>
      <c r="K81" s="4"/>
      <c r="L81" s="4">
        <f t="shared" si="6"/>
        <v>187000000</v>
      </c>
      <c r="M81" s="154"/>
      <c r="N81" s="184">
        <v>170000000</v>
      </c>
      <c r="O81" s="184">
        <v>204000000</v>
      </c>
      <c r="P81" s="184">
        <f t="shared" si="7"/>
        <v>187000000</v>
      </c>
      <c r="Q81" s="150" t="s">
        <v>1272</v>
      </c>
      <c r="R81" s="76"/>
      <c r="S81" s="47">
        <f t="shared" si="8"/>
        <v>0</v>
      </c>
      <c r="T81" s="47">
        <f t="shared" si="9"/>
        <v>0</v>
      </c>
      <c r="U81" s="47">
        <f t="shared" si="10"/>
        <v>17000000</v>
      </c>
      <c r="V81" s="47">
        <f t="shared" si="11"/>
        <v>17000000</v>
      </c>
    </row>
    <row r="82" spans="1:22" ht="26.25" customHeight="1" x14ac:dyDescent="0.25">
      <c r="A82" s="154"/>
      <c r="B82" s="152"/>
      <c r="C82" s="154"/>
      <c r="D82" s="154" t="s">
        <v>126</v>
      </c>
      <c r="E82" s="154"/>
      <c r="F82" s="154"/>
      <c r="G82" s="5" t="s">
        <v>129</v>
      </c>
      <c r="H82" s="154" t="s">
        <v>13</v>
      </c>
      <c r="I82" s="4">
        <v>255000000</v>
      </c>
      <c r="J82" s="4">
        <v>320000000</v>
      </c>
      <c r="K82" s="4"/>
      <c r="L82" s="4">
        <f t="shared" si="6"/>
        <v>287500000</v>
      </c>
      <c r="M82" s="154"/>
      <c r="N82" s="184">
        <v>255000000</v>
      </c>
      <c r="O82" s="184">
        <v>320000000</v>
      </c>
      <c r="P82" s="184">
        <f t="shared" si="7"/>
        <v>287500000</v>
      </c>
      <c r="Q82" s="82"/>
      <c r="R82" s="76"/>
      <c r="S82" s="47">
        <f t="shared" si="8"/>
        <v>0</v>
      </c>
      <c r="T82" s="47">
        <f t="shared" si="9"/>
        <v>0</v>
      </c>
      <c r="U82" s="47">
        <f t="shared" si="10"/>
        <v>32500000</v>
      </c>
      <c r="V82" s="47">
        <f t="shared" si="11"/>
        <v>32500000</v>
      </c>
    </row>
    <row r="83" spans="1:22" ht="23.25" customHeight="1" x14ac:dyDescent="0.25">
      <c r="A83" s="154"/>
      <c r="B83" s="152" t="s">
        <v>130</v>
      </c>
      <c r="C83" s="154"/>
      <c r="D83" s="154"/>
      <c r="E83" s="154"/>
      <c r="F83" s="154"/>
      <c r="G83" s="3" t="s">
        <v>131</v>
      </c>
      <c r="H83" s="154"/>
      <c r="I83" s="4"/>
      <c r="J83" s="4"/>
      <c r="K83" s="4"/>
      <c r="L83" s="4"/>
      <c r="M83" s="154"/>
      <c r="N83" s="185"/>
      <c r="O83" s="185"/>
      <c r="P83" s="184"/>
      <c r="Q83" s="82"/>
      <c r="R83" s="76"/>
      <c r="S83" s="47">
        <f t="shared" si="8"/>
        <v>0</v>
      </c>
      <c r="T83" s="47">
        <f t="shared" si="9"/>
        <v>0</v>
      </c>
      <c r="U83" s="47">
        <f t="shared" si="10"/>
        <v>0</v>
      </c>
      <c r="V83" s="47">
        <f t="shared" si="11"/>
        <v>0</v>
      </c>
    </row>
    <row r="84" spans="1:22" ht="20.25" customHeight="1" x14ac:dyDescent="0.25">
      <c r="A84" s="154"/>
      <c r="B84" s="152"/>
      <c r="C84" s="154" t="s">
        <v>132</v>
      </c>
      <c r="D84" s="154"/>
      <c r="E84" s="154"/>
      <c r="F84" s="154"/>
      <c r="G84" s="6" t="s">
        <v>133</v>
      </c>
      <c r="H84" s="154"/>
      <c r="I84" s="7"/>
      <c r="J84" s="7"/>
      <c r="K84" s="4"/>
      <c r="L84" s="4"/>
      <c r="M84" s="154"/>
      <c r="N84" s="185"/>
      <c r="O84" s="185"/>
      <c r="P84" s="184"/>
      <c r="Q84" s="82"/>
      <c r="R84" s="76"/>
      <c r="S84" s="47">
        <f t="shared" si="8"/>
        <v>0</v>
      </c>
      <c r="T84" s="47">
        <f t="shared" si="9"/>
        <v>0</v>
      </c>
      <c r="U84" s="47">
        <f t="shared" si="10"/>
        <v>0</v>
      </c>
      <c r="V84" s="47">
        <f t="shared" si="11"/>
        <v>0</v>
      </c>
    </row>
    <row r="85" spans="1:22" ht="39" customHeight="1" x14ac:dyDescent="0.25">
      <c r="A85" s="154"/>
      <c r="B85" s="152"/>
      <c r="C85" s="154"/>
      <c r="D85" s="154" t="s">
        <v>134</v>
      </c>
      <c r="E85" s="154"/>
      <c r="F85" s="154"/>
      <c r="G85" s="189" t="s">
        <v>1362</v>
      </c>
      <c r="H85" s="154" t="s">
        <v>13</v>
      </c>
      <c r="I85" s="4">
        <v>1295000</v>
      </c>
      <c r="J85" s="4">
        <v>1850000</v>
      </c>
      <c r="K85" s="4"/>
      <c r="L85" s="4">
        <f t="shared" si="6"/>
        <v>1573000</v>
      </c>
      <c r="M85" s="154"/>
      <c r="N85" s="184">
        <v>1295000</v>
      </c>
      <c r="O85" s="184">
        <v>1850000</v>
      </c>
      <c r="P85" s="184">
        <f t="shared" si="7"/>
        <v>1573000</v>
      </c>
      <c r="Q85" s="150" t="s">
        <v>1272</v>
      </c>
      <c r="R85" s="76"/>
      <c r="S85" s="47">
        <f t="shared" si="8"/>
        <v>0</v>
      </c>
      <c r="T85" s="47">
        <f t="shared" si="9"/>
        <v>0</v>
      </c>
      <c r="U85" s="47">
        <f t="shared" si="10"/>
        <v>278000</v>
      </c>
      <c r="V85" s="47">
        <f t="shared" si="11"/>
        <v>277000</v>
      </c>
    </row>
    <row r="86" spans="1:22" ht="39" customHeight="1" x14ac:dyDescent="0.25">
      <c r="A86" s="154"/>
      <c r="B86" s="152"/>
      <c r="C86" s="154"/>
      <c r="D86" s="154" t="s">
        <v>135</v>
      </c>
      <c r="E86" s="154"/>
      <c r="F86" s="154"/>
      <c r="G86" s="189" t="s">
        <v>1363</v>
      </c>
      <c r="H86" s="154" t="s">
        <v>13</v>
      </c>
      <c r="I86" s="4">
        <v>1939000</v>
      </c>
      <c r="J86" s="4">
        <v>2770000</v>
      </c>
      <c r="K86" s="4"/>
      <c r="L86" s="4">
        <f t="shared" si="6"/>
        <v>2355000</v>
      </c>
      <c r="M86" s="154"/>
      <c r="N86" s="184">
        <v>1939000</v>
      </c>
      <c r="O86" s="184">
        <v>2770000</v>
      </c>
      <c r="P86" s="184">
        <f t="shared" si="7"/>
        <v>2355000</v>
      </c>
      <c r="Q86" s="150" t="s">
        <v>1272</v>
      </c>
      <c r="R86" s="76"/>
      <c r="S86" s="47">
        <f t="shared" si="8"/>
        <v>0</v>
      </c>
      <c r="T86" s="47">
        <f t="shared" si="9"/>
        <v>0</v>
      </c>
      <c r="U86" s="47">
        <f t="shared" si="10"/>
        <v>416000</v>
      </c>
      <c r="V86" s="47">
        <f t="shared" si="11"/>
        <v>415000</v>
      </c>
    </row>
    <row r="87" spans="1:22" ht="39" customHeight="1" x14ac:dyDescent="0.25">
      <c r="A87" s="154"/>
      <c r="B87" s="152"/>
      <c r="C87" s="154"/>
      <c r="D87" s="154" t="s">
        <v>136</v>
      </c>
      <c r="E87" s="154"/>
      <c r="F87" s="154"/>
      <c r="G87" s="189" t="s">
        <v>1364</v>
      </c>
      <c r="H87" s="154" t="s">
        <v>13</v>
      </c>
      <c r="I87" s="4">
        <v>2905000</v>
      </c>
      <c r="J87" s="4">
        <v>4150000</v>
      </c>
      <c r="K87" s="4"/>
      <c r="L87" s="4">
        <f t="shared" si="6"/>
        <v>3528000</v>
      </c>
      <c r="M87" s="154"/>
      <c r="N87" s="184">
        <v>2905000</v>
      </c>
      <c r="O87" s="184">
        <v>4150000</v>
      </c>
      <c r="P87" s="184">
        <f t="shared" si="7"/>
        <v>3528000</v>
      </c>
      <c r="Q87" s="150" t="s">
        <v>1272</v>
      </c>
      <c r="R87" s="76"/>
      <c r="S87" s="47">
        <f t="shared" si="8"/>
        <v>0</v>
      </c>
      <c r="T87" s="47">
        <f t="shared" si="9"/>
        <v>0</v>
      </c>
      <c r="U87" s="47">
        <f t="shared" si="10"/>
        <v>623000</v>
      </c>
      <c r="V87" s="47">
        <f t="shared" si="11"/>
        <v>622000</v>
      </c>
    </row>
    <row r="88" spans="1:22" ht="39" customHeight="1" x14ac:dyDescent="0.25">
      <c r="A88" s="154"/>
      <c r="B88" s="152"/>
      <c r="C88" s="154"/>
      <c r="D88" s="154" t="s">
        <v>137</v>
      </c>
      <c r="E88" s="154"/>
      <c r="F88" s="154"/>
      <c r="G88" s="189" t="s">
        <v>1365</v>
      </c>
      <c r="H88" s="154" t="s">
        <v>13</v>
      </c>
      <c r="I88" s="4">
        <v>4150000</v>
      </c>
      <c r="J88" s="4">
        <v>5070000</v>
      </c>
      <c r="K88" s="4"/>
      <c r="L88" s="4">
        <f t="shared" si="6"/>
        <v>4610000</v>
      </c>
      <c r="M88" s="154"/>
      <c r="N88" s="184">
        <v>4150000</v>
      </c>
      <c r="O88" s="184">
        <v>5070000</v>
      </c>
      <c r="P88" s="184">
        <f t="shared" si="7"/>
        <v>4610000</v>
      </c>
      <c r="Q88" s="150" t="s">
        <v>1272</v>
      </c>
      <c r="R88" s="76"/>
      <c r="S88" s="47">
        <f t="shared" si="8"/>
        <v>0</v>
      </c>
      <c r="T88" s="47">
        <f t="shared" si="9"/>
        <v>0</v>
      </c>
      <c r="U88" s="47">
        <f t="shared" si="10"/>
        <v>460000</v>
      </c>
      <c r="V88" s="47">
        <f t="shared" si="11"/>
        <v>460000</v>
      </c>
    </row>
    <row r="89" spans="1:22" ht="39" customHeight="1" x14ac:dyDescent="0.25">
      <c r="A89" s="154"/>
      <c r="B89" s="152"/>
      <c r="C89" s="154"/>
      <c r="D89" s="154" t="s">
        <v>138</v>
      </c>
      <c r="E89" s="154"/>
      <c r="F89" s="154"/>
      <c r="G89" s="189" t="s">
        <v>1366</v>
      </c>
      <c r="H89" s="154" t="s">
        <v>13</v>
      </c>
      <c r="I89" s="4">
        <v>5070000</v>
      </c>
      <c r="J89" s="4">
        <v>6084000</v>
      </c>
      <c r="K89" s="4"/>
      <c r="L89" s="4">
        <f t="shared" si="6"/>
        <v>5577000</v>
      </c>
      <c r="M89" s="154"/>
      <c r="N89" s="184">
        <v>5070000</v>
      </c>
      <c r="O89" s="184">
        <v>6084000</v>
      </c>
      <c r="P89" s="184">
        <f t="shared" si="7"/>
        <v>5577000</v>
      </c>
      <c r="Q89" s="150" t="s">
        <v>1272</v>
      </c>
      <c r="R89" s="76"/>
      <c r="S89" s="47">
        <f t="shared" si="8"/>
        <v>0</v>
      </c>
      <c r="T89" s="47">
        <f t="shared" si="9"/>
        <v>0</v>
      </c>
      <c r="U89" s="47">
        <f t="shared" si="10"/>
        <v>507000</v>
      </c>
      <c r="V89" s="47">
        <f t="shared" si="11"/>
        <v>507000</v>
      </c>
    </row>
    <row r="90" spans="1:22" ht="19.5" customHeight="1" x14ac:dyDescent="0.25">
      <c r="A90" s="154"/>
      <c r="B90" s="152"/>
      <c r="C90" s="154" t="s">
        <v>139</v>
      </c>
      <c r="D90" s="154"/>
      <c r="E90" s="154"/>
      <c r="F90" s="154"/>
      <c r="G90" s="6" t="s">
        <v>140</v>
      </c>
      <c r="H90" s="154"/>
      <c r="I90" s="7"/>
      <c r="J90" s="7"/>
      <c r="K90" s="4"/>
      <c r="L90" s="4"/>
      <c r="M90" s="154"/>
      <c r="N90" s="185"/>
      <c r="O90" s="185"/>
      <c r="P90" s="184"/>
      <c r="Q90" s="82"/>
      <c r="R90" s="76"/>
      <c r="S90" s="47">
        <f t="shared" si="8"/>
        <v>0</v>
      </c>
      <c r="T90" s="47">
        <f t="shared" si="9"/>
        <v>0</v>
      </c>
      <c r="U90" s="47">
        <f t="shared" si="10"/>
        <v>0</v>
      </c>
      <c r="V90" s="47">
        <f t="shared" si="11"/>
        <v>0</v>
      </c>
    </row>
    <row r="91" spans="1:22" ht="19.5" customHeight="1" x14ac:dyDescent="0.25">
      <c r="A91" s="154"/>
      <c r="B91" s="152"/>
      <c r="C91" s="154"/>
      <c r="D91" s="154" t="s">
        <v>141</v>
      </c>
      <c r="E91" s="154"/>
      <c r="F91" s="154"/>
      <c r="G91" s="5" t="s">
        <v>142</v>
      </c>
      <c r="H91" s="154" t="s">
        <v>13</v>
      </c>
      <c r="I91" s="4">
        <v>100000000</v>
      </c>
      <c r="J91" s="4">
        <v>120000000</v>
      </c>
      <c r="K91" s="4"/>
      <c r="L91" s="4">
        <f t="shared" si="6"/>
        <v>110000000</v>
      </c>
      <c r="M91" s="154"/>
      <c r="N91" s="184">
        <v>100000000</v>
      </c>
      <c r="O91" s="184">
        <v>120000000</v>
      </c>
      <c r="P91" s="184">
        <f t="shared" si="7"/>
        <v>110000000</v>
      </c>
      <c r="Q91" s="82"/>
      <c r="R91" s="76"/>
      <c r="S91" s="47">
        <f t="shared" si="8"/>
        <v>0</v>
      </c>
      <c r="T91" s="47">
        <f t="shared" si="9"/>
        <v>0</v>
      </c>
      <c r="U91" s="47">
        <f t="shared" si="10"/>
        <v>10000000</v>
      </c>
      <c r="V91" s="47">
        <f t="shared" si="11"/>
        <v>10000000</v>
      </c>
    </row>
    <row r="92" spans="1:22" ht="19.5" customHeight="1" x14ac:dyDescent="0.25">
      <c r="A92" s="154"/>
      <c r="B92" s="152"/>
      <c r="C92" s="154"/>
      <c r="D92" s="154" t="s">
        <v>143</v>
      </c>
      <c r="E92" s="154"/>
      <c r="F92" s="154"/>
      <c r="G92" s="5" t="s">
        <v>144</v>
      </c>
      <c r="H92" s="154"/>
      <c r="I92" s="7"/>
      <c r="J92" s="7"/>
      <c r="K92" s="4"/>
      <c r="L92" s="4"/>
      <c r="M92" s="154"/>
      <c r="N92" s="185"/>
      <c r="O92" s="185"/>
      <c r="P92" s="184"/>
      <c r="Q92" s="82"/>
      <c r="R92" s="76"/>
      <c r="S92" s="47">
        <f t="shared" si="8"/>
        <v>0</v>
      </c>
      <c r="T92" s="47">
        <f t="shared" si="9"/>
        <v>0</v>
      </c>
      <c r="U92" s="47">
        <f t="shared" si="10"/>
        <v>0</v>
      </c>
      <c r="V92" s="47">
        <f t="shared" si="11"/>
        <v>0</v>
      </c>
    </row>
    <row r="93" spans="1:22" ht="36.75" customHeight="1" x14ac:dyDescent="0.25">
      <c r="A93" s="154"/>
      <c r="B93" s="152"/>
      <c r="C93" s="154"/>
      <c r="D93" s="154"/>
      <c r="E93" s="154" t="s">
        <v>145</v>
      </c>
      <c r="F93" s="154"/>
      <c r="G93" s="189" t="s">
        <v>1130</v>
      </c>
      <c r="H93" s="154" t="s">
        <v>13</v>
      </c>
      <c r="I93" s="4">
        <v>6041000</v>
      </c>
      <c r="J93" s="4">
        <v>8630000</v>
      </c>
      <c r="K93" s="4"/>
      <c r="L93" s="4">
        <f t="shared" si="6"/>
        <v>7336000</v>
      </c>
      <c r="M93" s="154"/>
      <c r="N93" s="184">
        <v>6041000</v>
      </c>
      <c r="O93" s="184">
        <v>8630000</v>
      </c>
      <c r="P93" s="184">
        <f t="shared" si="7"/>
        <v>7336000</v>
      </c>
      <c r="Q93" s="150" t="s">
        <v>1274</v>
      </c>
      <c r="R93" s="108" t="s">
        <v>1275</v>
      </c>
      <c r="S93" s="47">
        <f t="shared" si="8"/>
        <v>0</v>
      </c>
      <c r="T93" s="47">
        <f t="shared" si="9"/>
        <v>0</v>
      </c>
      <c r="U93" s="47">
        <f t="shared" si="10"/>
        <v>1295000</v>
      </c>
      <c r="V93" s="47">
        <f t="shared" si="11"/>
        <v>1294000</v>
      </c>
    </row>
    <row r="94" spans="1:22" ht="36.75" customHeight="1" x14ac:dyDescent="0.25">
      <c r="A94" s="154"/>
      <c r="B94" s="152"/>
      <c r="C94" s="154"/>
      <c r="D94" s="154"/>
      <c r="E94" s="154" t="s">
        <v>146</v>
      </c>
      <c r="F94" s="154"/>
      <c r="G94" s="189" t="s">
        <v>1131</v>
      </c>
      <c r="H94" s="154" t="s">
        <v>13</v>
      </c>
      <c r="I94" s="4">
        <v>10080000</v>
      </c>
      <c r="J94" s="4">
        <v>14400000</v>
      </c>
      <c r="K94" s="4"/>
      <c r="L94" s="4">
        <f t="shared" si="6"/>
        <v>12240000</v>
      </c>
      <c r="M94" s="154"/>
      <c r="N94" s="184">
        <v>10080000</v>
      </c>
      <c r="O94" s="184">
        <v>14400000</v>
      </c>
      <c r="P94" s="184">
        <f t="shared" si="7"/>
        <v>12240000</v>
      </c>
      <c r="Q94" s="150" t="s">
        <v>1274</v>
      </c>
      <c r="R94" s="108" t="s">
        <v>1276</v>
      </c>
      <c r="S94" s="47">
        <f t="shared" si="8"/>
        <v>0</v>
      </c>
      <c r="T94" s="47">
        <f t="shared" si="9"/>
        <v>0</v>
      </c>
      <c r="U94" s="47">
        <f t="shared" si="10"/>
        <v>2160000</v>
      </c>
      <c r="V94" s="47">
        <f t="shared" si="11"/>
        <v>2160000</v>
      </c>
    </row>
    <row r="95" spans="1:22" ht="34.5" customHeight="1" x14ac:dyDescent="0.25">
      <c r="A95" s="154"/>
      <c r="B95" s="152"/>
      <c r="C95" s="154"/>
      <c r="D95" s="154"/>
      <c r="E95" s="154" t="s">
        <v>147</v>
      </c>
      <c r="F95" s="154"/>
      <c r="G95" s="5" t="s">
        <v>148</v>
      </c>
      <c r="H95" s="154" t="s">
        <v>13</v>
      </c>
      <c r="I95" s="4">
        <v>14400000</v>
      </c>
      <c r="J95" s="4">
        <v>20130000</v>
      </c>
      <c r="K95" s="4"/>
      <c r="L95" s="4">
        <f t="shared" si="6"/>
        <v>17265000</v>
      </c>
      <c r="M95" s="154"/>
      <c r="N95" s="184">
        <v>14400000</v>
      </c>
      <c r="O95" s="184">
        <v>20130000</v>
      </c>
      <c r="P95" s="184">
        <f t="shared" si="7"/>
        <v>17265000</v>
      </c>
      <c r="Q95" s="82"/>
      <c r="R95" s="76"/>
      <c r="S95" s="47">
        <f t="shared" si="8"/>
        <v>0</v>
      </c>
      <c r="T95" s="47">
        <f t="shared" si="9"/>
        <v>0</v>
      </c>
      <c r="U95" s="47">
        <f t="shared" si="10"/>
        <v>2865000</v>
      </c>
      <c r="V95" s="47">
        <f t="shared" si="11"/>
        <v>2865000</v>
      </c>
    </row>
    <row r="96" spans="1:22" ht="34.5" customHeight="1" x14ac:dyDescent="0.25">
      <c r="A96" s="154"/>
      <c r="B96" s="152"/>
      <c r="C96" s="154"/>
      <c r="D96" s="154"/>
      <c r="E96" s="154" t="s">
        <v>149</v>
      </c>
      <c r="F96" s="154"/>
      <c r="G96" s="5" t="s">
        <v>952</v>
      </c>
      <c r="H96" s="154" t="s">
        <v>13</v>
      </c>
      <c r="I96" s="4">
        <v>20130000</v>
      </c>
      <c r="J96" s="4">
        <v>28750000</v>
      </c>
      <c r="K96" s="4"/>
      <c r="L96" s="4">
        <f t="shared" si="6"/>
        <v>24440000</v>
      </c>
      <c r="M96" s="154"/>
      <c r="N96" s="184">
        <v>20130000</v>
      </c>
      <c r="O96" s="184">
        <v>28750000</v>
      </c>
      <c r="P96" s="184">
        <f t="shared" si="7"/>
        <v>24440000</v>
      </c>
      <c r="Q96" s="82"/>
      <c r="R96" s="76"/>
      <c r="S96" s="47">
        <f t="shared" si="8"/>
        <v>0</v>
      </c>
      <c r="T96" s="47">
        <f t="shared" si="9"/>
        <v>0</v>
      </c>
      <c r="U96" s="47">
        <f t="shared" si="10"/>
        <v>4310000</v>
      </c>
      <c r="V96" s="47">
        <f t="shared" si="11"/>
        <v>4310000</v>
      </c>
    </row>
    <row r="97" spans="1:22" ht="34.5" customHeight="1" x14ac:dyDescent="0.25">
      <c r="A97" s="154"/>
      <c r="B97" s="152"/>
      <c r="C97" s="154"/>
      <c r="D97" s="154"/>
      <c r="E97" s="154" t="s">
        <v>150</v>
      </c>
      <c r="F97" s="154"/>
      <c r="G97" s="5" t="s">
        <v>151</v>
      </c>
      <c r="H97" s="154" t="s">
        <v>13</v>
      </c>
      <c r="I97" s="4">
        <v>28750000</v>
      </c>
      <c r="J97" s="4">
        <v>34500000</v>
      </c>
      <c r="K97" s="4"/>
      <c r="L97" s="4">
        <f t="shared" si="6"/>
        <v>31625000</v>
      </c>
      <c r="M97" s="154"/>
      <c r="N97" s="184">
        <v>28750000</v>
      </c>
      <c r="O97" s="184">
        <v>34500000</v>
      </c>
      <c r="P97" s="184">
        <f t="shared" si="7"/>
        <v>31625000</v>
      </c>
      <c r="Q97" s="82"/>
      <c r="R97" s="76"/>
      <c r="S97" s="47">
        <f t="shared" si="8"/>
        <v>0</v>
      </c>
      <c r="T97" s="47">
        <f t="shared" si="9"/>
        <v>0</v>
      </c>
      <c r="U97" s="47">
        <f t="shared" si="10"/>
        <v>2875000</v>
      </c>
      <c r="V97" s="47">
        <f t="shared" si="11"/>
        <v>2875000</v>
      </c>
    </row>
    <row r="98" spans="1:22" ht="20.25" customHeight="1" x14ac:dyDescent="0.25">
      <c r="A98" s="154"/>
      <c r="B98" s="152" t="s">
        <v>152</v>
      </c>
      <c r="C98" s="154"/>
      <c r="D98" s="154"/>
      <c r="E98" s="154"/>
      <c r="F98" s="154"/>
      <c r="G98" s="3" t="s">
        <v>153</v>
      </c>
      <c r="H98" s="154"/>
      <c r="I98" s="7"/>
      <c r="J98" s="7"/>
      <c r="K98" s="4"/>
      <c r="L98" s="4"/>
      <c r="M98" s="154"/>
      <c r="N98" s="185"/>
      <c r="O98" s="185"/>
      <c r="P98" s="184"/>
      <c r="Q98" s="82"/>
      <c r="R98" s="76"/>
      <c r="S98" s="47">
        <f t="shared" si="8"/>
        <v>0</v>
      </c>
      <c r="T98" s="47">
        <f t="shared" si="9"/>
        <v>0</v>
      </c>
      <c r="U98" s="47">
        <f t="shared" si="10"/>
        <v>0</v>
      </c>
      <c r="V98" s="47">
        <f t="shared" si="11"/>
        <v>0</v>
      </c>
    </row>
    <row r="99" spans="1:22" ht="20.25" customHeight="1" x14ac:dyDescent="0.25">
      <c r="A99" s="154"/>
      <c r="B99" s="152"/>
      <c r="C99" s="154" t="s">
        <v>154</v>
      </c>
      <c r="D99" s="154"/>
      <c r="E99" s="154"/>
      <c r="F99" s="154"/>
      <c r="G99" s="6" t="s">
        <v>155</v>
      </c>
      <c r="H99" s="154" t="s">
        <v>13</v>
      </c>
      <c r="I99" s="4">
        <v>37000000</v>
      </c>
      <c r="J99" s="4">
        <v>45000000</v>
      </c>
      <c r="K99" s="4"/>
      <c r="L99" s="4">
        <f t="shared" si="6"/>
        <v>41000000</v>
      </c>
      <c r="M99" s="154"/>
      <c r="N99" s="184">
        <v>37000000</v>
      </c>
      <c r="O99" s="184">
        <v>45000000</v>
      </c>
      <c r="P99" s="184">
        <f t="shared" si="7"/>
        <v>41000000</v>
      </c>
      <c r="Q99" s="82"/>
      <c r="R99" s="76"/>
      <c r="S99" s="47">
        <f t="shared" si="8"/>
        <v>0</v>
      </c>
      <c r="T99" s="47">
        <f t="shared" si="9"/>
        <v>0</v>
      </c>
      <c r="U99" s="47">
        <f t="shared" si="10"/>
        <v>4000000</v>
      </c>
      <c r="V99" s="47">
        <f t="shared" si="11"/>
        <v>4000000</v>
      </c>
    </row>
    <row r="100" spans="1:22" ht="22.5" customHeight="1" x14ac:dyDescent="0.25">
      <c r="A100" s="154"/>
      <c r="B100" s="152"/>
      <c r="C100" s="154" t="s">
        <v>156</v>
      </c>
      <c r="D100" s="154"/>
      <c r="E100" s="154"/>
      <c r="F100" s="154"/>
      <c r="G100" s="6" t="s">
        <v>157</v>
      </c>
      <c r="H100" s="154"/>
      <c r="I100" s="4"/>
      <c r="J100" s="4"/>
      <c r="K100" s="4"/>
      <c r="L100" s="4"/>
      <c r="M100" s="154"/>
      <c r="N100" s="185"/>
      <c r="O100" s="185"/>
      <c r="P100" s="184"/>
      <c r="Q100" s="82"/>
      <c r="R100" s="76"/>
      <c r="S100" s="47">
        <f t="shared" si="8"/>
        <v>0</v>
      </c>
      <c r="T100" s="47">
        <f t="shared" si="9"/>
        <v>0</v>
      </c>
      <c r="U100" s="47">
        <f t="shared" si="10"/>
        <v>0</v>
      </c>
      <c r="V100" s="47">
        <f t="shared" si="11"/>
        <v>0</v>
      </c>
    </row>
    <row r="101" spans="1:22" ht="21.75" customHeight="1" x14ac:dyDescent="0.25">
      <c r="A101" s="154"/>
      <c r="B101" s="152"/>
      <c r="C101" s="154"/>
      <c r="D101" s="154" t="s">
        <v>158</v>
      </c>
      <c r="E101" s="154"/>
      <c r="F101" s="154"/>
      <c r="G101" s="5" t="s">
        <v>159</v>
      </c>
      <c r="H101" s="154"/>
      <c r="I101" s="7"/>
      <c r="J101" s="7"/>
      <c r="K101" s="4"/>
      <c r="L101" s="4"/>
      <c r="M101" s="154"/>
      <c r="N101" s="185"/>
      <c r="O101" s="185"/>
      <c r="P101" s="184"/>
      <c r="Q101" s="82"/>
      <c r="R101" s="76"/>
      <c r="S101" s="47">
        <f t="shared" si="8"/>
        <v>0</v>
      </c>
      <c r="T101" s="47">
        <f t="shared" si="9"/>
        <v>0</v>
      </c>
      <c r="U101" s="47">
        <f t="shared" si="10"/>
        <v>0</v>
      </c>
      <c r="V101" s="47">
        <f t="shared" si="11"/>
        <v>0</v>
      </c>
    </row>
    <row r="102" spans="1:22" ht="36" customHeight="1" x14ac:dyDescent="0.25">
      <c r="A102" s="154"/>
      <c r="B102" s="152"/>
      <c r="C102" s="154"/>
      <c r="D102" s="154"/>
      <c r="E102" s="154" t="s">
        <v>160</v>
      </c>
      <c r="F102" s="154"/>
      <c r="G102" s="5" t="s">
        <v>161</v>
      </c>
      <c r="H102" s="154" t="s">
        <v>13</v>
      </c>
      <c r="I102" s="4">
        <v>11550000</v>
      </c>
      <c r="J102" s="4">
        <v>16500000</v>
      </c>
      <c r="K102" s="4"/>
      <c r="L102" s="4">
        <f t="shared" si="6"/>
        <v>14025000</v>
      </c>
      <c r="M102" s="154"/>
      <c r="N102" s="184">
        <v>11550000</v>
      </c>
      <c r="O102" s="184">
        <v>16500000</v>
      </c>
      <c r="P102" s="184">
        <f t="shared" si="7"/>
        <v>14025000</v>
      </c>
      <c r="Q102" s="82"/>
      <c r="R102" s="76"/>
      <c r="S102" s="47">
        <f t="shared" si="8"/>
        <v>0</v>
      </c>
      <c r="T102" s="47">
        <f t="shared" si="9"/>
        <v>0</v>
      </c>
      <c r="U102" s="47">
        <f t="shared" si="10"/>
        <v>2475000</v>
      </c>
      <c r="V102" s="47">
        <f t="shared" si="11"/>
        <v>2475000</v>
      </c>
    </row>
    <row r="103" spans="1:22" ht="36" customHeight="1" x14ac:dyDescent="0.25">
      <c r="A103" s="154"/>
      <c r="B103" s="152"/>
      <c r="C103" s="154"/>
      <c r="D103" s="154"/>
      <c r="E103" s="154" t="s">
        <v>162</v>
      </c>
      <c r="F103" s="154"/>
      <c r="G103" s="5" t="s">
        <v>163</v>
      </c>
      <c r="H103" s="154" t="s">
        <v>13</v>
      </c>
      <c r="I103" s="4">
        <v>16500000</v>
      </c>
      <c r="J103" s="4">
        <v>23571000</v>
      </c>
      <c r="K103" s="4"/>
      <c r="L103" s="4">
        <f t="shared" si="6"/>
        <v>20036000</v>
      </c>
      <c r="M103" s="154"/>
      <c r="N103" s="184">
        <v>16500000</v>
      </c>
      <c r="O103" s="184">
        <v>23571000</v>
      </c>
      <c r="P103" s="184">
        <f t="shared" si="7"/>
        <v>20036000</v>
      </c>
      <c r="Q103" s="82"/>
      <c r="R103" s="76"/>
      <c r="S103" s="47">
        <f t="shared" si="8"/>
        <v>0</v>
      </c>
      <c r="T103" s="47">
        <f t="shared" si="9"/>
        <v>0</v>
      </c>
      <c r="U103" s="47">
        <f t="shared" si="10"/>
        <v>3536000</v>
      </c>
      <c r="V103" s="47">
        <f t="shared" si="11"/>
        <v>3535000</v>
      </c>
    </row>
    <row r="104" spans="1:22" ht="21" customHeight="1" x14ac:dyDescent="0.25">
      <c r="A104" s="154"/>
      <c r="B104" s="152"/>
      <c r="C104" s="154"/>
      <c r="D104" s="154" t="s">
        <v>164</v>
      </c>
      <c r="E104" s="154"/>
      <c r="F104" s="154"/>
      <c r="G104" s="5" t="s">
        <v>165</v>
      </c>
      <c r="H104" s="154"/>
      <c r="I104" s="7"/>
      <c r="J104" s="7"/>
      <c r="K104" s="4"/>
      <c r="L104" s="4"/>
      <c r="M104" s="5"/>
      <c r="N104" s="185"/>
      <c r="O104" s="185"/>
      <c r="P104" s="184"/>
      <c r="Q104" s="82"/>
      <c r="R104" s="76"/>
      <c r="S104" s="47">
        <f t="shared" si="8"/>
        <v>0</v>
      </c>
      <c r="T104" s="47">
        <f t="shared" si="9"/>
        <v>0</v>
      </c>
      <c r="U104" s="47">
        <f t="shared" si="10"/>
        <v>0</v>
      </c>
      <c r="V104" s="47">
        <f t="shared" si="11"/>
        <v>0</v>
      </c>
    </row>
    <row r="105" spans="1:22" ht="36" customHeight="1" x14ac:dyDescent="0.25">
      <c r="A105" s="154"/>
      <c r="B105" s="152"/>
      <c r="C105" s="154"/>
      <c r="D105" s="154"/>
      <c r="E105" s="154" t="s">
        <v>166</v>
      </c>
      <c r="F105" s="154"/>
      <c r="G105" s="5" t="s">
        <v>167</v>
      </c>
      <c r="H105" s="154" t="s">
        <v>13</v>
      </c>
      <c r="I105" s="4">
        <v>4000000</v>
      </c>
      <c r="J105" s="4">
        <v>5000000</v>
      </c>
      <c r="K105" s="4"/>
      <c r="L105" s="4">
        <f t="shared" si="6"/>
        <v>4500000</v>
      </c>
      <c r="M105" s="5"/>
      <c r="N105" s="184">
        <v>4000000</v>
      </c>
      <c r="O105" s="184">
        <v>5000000</v>
      </c>
      <c r="P105" s="184">
        <f t="shared" si="7"/>
        <v>4500000</v>
      </c>
      <c r="Q105" s="82"/>
      <c r="R105" s="76"/>
      <c r="S105" s="47">
        <f t="shared" si="8"/>
        <v>0</v>
      </c>
      <c r="T105" s="47">
        <f t="shared" si="9"/>
        <v>0</v>
      </c>
      <c r="U105" s="47">
        <f t="shared" si="10"/>
        <v>500000</v>
      </c>
      <c r="V105" s="47">
        <f t="shared" si="11"/>
        <v>500000</v>
      </c>
    </row>
    <row r="106" spans="1:22" ht="36" customHeight="1" x14ac:dyDescent="0.25">
      <c r="A106" s="154"/>
      <c r="B106" s="152"/>
      <c r="C106" s="154"/>
      <c r="D106" s="154"/>
      <c r="E106" s="154" t="s">
        <v>168</v>
      </c>
      <c r="F106" s="154"/>
      <c r="G106" s="5" t="s">
        <v>169</v>
      </c>
      <c r="H106" s="154" t="s">
        <v>13</v>
      </c>
      <c r="I106" s="4">
        <v>5000000</v>
      </c>
      <c r="J106" s="4">
        <v>7000000</v>
      </c>
      <c r="K106" s="4"/>
      <c r="L106" s="4">
        <f t="shared" si="6"/>
        <v>6000000</v>
      </c>
      <c r="M106" s="5"/>
      <c r="N106" s="184">
        <v>5000000</v>
      </c>
      <c r="O106" s="184">
        <v>7000000</v>
      </c>
      <c r="P106" s="184">
        <f t="shared" si="7"/>
        <v>6000000</v>
      </c>
      <c r="Q106" s="82"/>
      <c r="R106" s="76"/>
      <c r="S106" s="47">
        <f t="shared" si="8"/>
        <v>0</v>
      </c>
      <c r="T106" s="47">
        <f t="shared" si="9"/>
        <v>0</v>
      </c>
      <c r="U106" s="47">
        <f t="shared" si="10"/>
        <v>1000000</v>
      </c>
      <c r="V106" s="47">
        <f t="shared" si="11"/>
        <v>1000000</v>
      </c>
    </row>
    <row r="107" spans="1:22" ht="24" customHeight="1" x14ac:dyDescent="0.25">
      <c r="A107" s="154"/>
      <c r="B107" s="152"/>
      <c r="C107" s="154" t="s">
        <v>170</v>
      </c>
      <c r="D107" s="154"/>
      <c r="E107" s="154"/>
      <c r="F107" s="154"/>
      <c r="G107" s="6" t="s">
        <v>171</v>
      </c>
      <c r="H107" s="154"/>
      <c r="I107" s="7"/>
      <c r="J107" s="7"/>
      <c r="K107" s="4"/>
      <c r="L107" s="4"/>
      <c r="M107" s="5"/>
      <c r="N107" s="185"/>
      <c r="O107" s="185"/>
      <c r="P107" s="184"/>
      <c r="Q107" s="82"/>
      <c r="R107" s="76"/>
      <c r="S107" s="47">
        <f t="shared" si="8"/>
        <v>0</v>
      </c>
      <c r="T107" s="47">
        <f t="shared" si="9"/>
        <v>0</v>
      </c>
      <c r="U107" s="47">
        <f t="shared" si="10"/>
        <v>0</v>
      </c>
      <c r="V107" s="47">
        <f t="shared" si="11"/>
        <v>0</v>
      </c>
    </row>
    <row r="108" spans="1:22" ht="33" customHeight="1" x14ac:dyDescent="0.25">
      <c r="A108" s="154"/>
      <c r="B108" s="152"/>
      <c r="C108" s="154"/>
      <c r="D108" s="154" t="s">
        <v>172</v>
      </c>
      <c r="E108" s="154"/>
      <c r="F108" s="154"/>
      <c r="G108" s="192" t="s">
        <v>173</v>
      </c>
      <c r="H108" s="154" t="s">
        <v>174</v>
      </c>
      <c r="I108" s="4">
        <v>560000</v>
      </c>
      <c r="J108" s="4">
        <v>800000</v>
      </c>
      <c r="K108" s="4"/>
      <c r="L108" s="4">
        <f t="shared" si="6"/>
        <v>680000</v>
      </c>
      <c r="M108" s="5"/>
      <c r="N108" s="184">
        <v>560000</v>
      </c>
      <c r="O108" s="184">
        <v>800000</v>
      </c>
      <c r="P108" s="184">
        <f t="shared" si="7"/>
        <v>680000</v>
      </c>
      <c r="Q108" s="82"/>
      <c r="R108" s="76"/>
      <c r="S108" s="47">
        <f t="shared" si="8"/>
        <v>0</v>
      </c>
      <c r="T108" s="47">
        <f t="shared" si="9"/>
        <v>0</v>
      </c>
      <c r="U108" s="47">
        <f t="shared" si="10"/>
        <v>120000</v>
      </c>
      <c r="V108" s="47">
        <f t="shared" si="11"/>
        <v>120000</v>
      </c>
    </row>
    <row r="109" spans="1:22" ht="39" customHeight="1" x14ac:dyDescent="0.25">
      <c r="A109" s="154"/>
      <c r="B109" s="152"/>
      <c r="C109" s="154"/>
      <c r="D109" s="154" t="s">
        <v>175</v>
      </c>
      <c r="E109" s="154"/>
      <c r="F109" s="154"/>
      <c r="G109" s="189" t="s">
        <v>1132</v>
      </c>
      <c r="H109" s="154" t="s">
        <v>174</v>
      </c>
      <c r="I109" s="4">
        <v>931000</v>
      </c>
      <c r="J109" s="4">
        <v>1330000</v>
      </c>
      <c r="K109" s="4"/>
      <c r="L109" s="4">
        <f t="shared" si="6"/>
        <v>1131000</v>
      </c>
      <c r="M109" s="5"/>
      <c r="N109" s="184">
        <v>931000</v>
      </c>
      <c r="O109" s="184">
        <v>1330000</v>
      </c>
      <c r="P109" s="184">
        <f t="shared" si="7"/>
        <v>1131000</v>
      </c>
      <c r="Q109" s="150" t="s">
        <v>1274</v>
      </c>
      <c r="R109" s="109" t="s">
        <v>1277</v>
      </c>
      <c r="S109" s="47">
        <f t="shared" si="8"/>
        <v>0</v>
      </c>
      <c r="T109" s="47">
        <f t="shared" si="9"/>
        <v>0</v>
      </c>
      <c r="U109" s="47">
        <f t="shared" si="10"/>
        <v>200000</v>
      </c>
      <c r="V109" s="47">
        <f t="shared" si="11"/>
        <v>199000</v>
      </c>
    </row>
    <row r="110" spans="1:22" ht="39" customHeight="1" x14ac:dyDescent="0.25">
      <c r="A110" s="154"/>
      <c r="B110" s="152"/>
      <c r="C110" s="154"/>
      <c r="D110" s="154" t="s">
        <v>176</v>
      </c>
      <c r="E110" s="154"/>
      <c r="F110" s="154"/>
      <c r="G110" s="189" t="s">
        <v>1133</v>
      </c>
      <c r="H110" s="154" t="s">
        <v>174</v>
      </c>
      <c r="I110" s="4">
        <v>1330000</v>
      </c>
      <c r="J110" s="4">
        <v>1870000</v>
      </c>
      <c r="K110" s="4"/>
      <c r="L110" s="4">
        <f t="shared" si="6"/>
        <v>1600000</v>
      </c>
      <c r="M110" s="5"/>
      <c r="N110" s="184">
        <v>1330000</v>
      </c>
      <c r="O110" s="184">
        <v>1870000</v>
      </c>
      <c r="P110" s="184">
        <f t="shared" si="7"/>
        <v>1600000</v>
      </c>
      <c r="Q110" s="150" t="s">
        <v>1274</v>
      </c>
      <c r="R110" s="109" t="s">
        <v>1278</v>
      </c>
      <c r="S110" s="47">
        <f t="shared" si="8"/>
        <v>0</v>
      </c>
      <c r="T110" s="47">
        <f t="shared" si="9"/>
        <v>0</v>
      </c>
      <c r="U110" s="47">
        <f t="shared" si="10"/>
        <v>270000</v>
      </c>
      <c r="V110" s="47">
        <f t="shared" si="11"/>
        <v>270000</v>
      </c>
    </row>
    <row r="111" spans="1:22" ht="39" customHeight="1" x14ac:dyDescent="0.25">
      <c r="A111" s="154"/>
      <c r="B111" s="152"/>
      <c r="C111" s="154"/>
      <c r="D111" s="154" t="s">
        <v>177</v>
      </c>
      <c r="E111" s="154"/>
      <c r="F111" s="154"/>
      <c r="G111" s="189" t="s">
        <v>1134</v>
      </c>
      <c r="H111" s="154" t="s">
        <v>174</v>
      </c>
      <c r="I111" s="4">
        <v>1870000</v>
      </c>
      <c r="J111" s="4">
        <v>2244000</v>
      </c>
      <c r="K111" s="4"/>
      <c r="L111" s="4">
        <f t="shared" si="6"/>
        <v>2057000</v>
      </c>
      <c r="M111" s="5"/>
      <c r="N111" s="184">
        <v>1870000</v>
      </c>
      <c r="O111" s="184">
        <v>2244000</v>
      </c>
      <c r="P111" s="184">
        <f t="shared" si="7"/>
        <v>2057000</v>
      </c>
      <c r="Q111" s="150" t="s">
        <v>1274</v>
      </c>
      <c r="R111" s="109" t="s">
        <v>1279</v>
      </c>
      <c r="S111" s="47">
        <f t="shared" si="8"/>
        <v>0</v>
      </c>
      <c r="T111" s="47">
        <f t="shared" si="9"/>
        <v>0</v>
      </c>
      <c r="U111" s="47">
        <f t="shared" si="10"/>
        <v>187000</v>
      </c>
      <c r="V111" s="47">
        <f t="shared" si="11"/>
        <v>187000</v>
      </c>
    </row>
    <row r="112" spans="1:22" ht="21.75" customHeight="1" x14ac:dyDescent="0.25">
      <c r="A112" s="154"/>
      <c r="B112" s="152" t="s">
        <v>178</v>
      </c>
      <c r="C112" s="154"/>
      <c r="D112" s="154"/>
      <c r="E112" s="154"/>
      <c r="F112" s="154"/>
      <c r="G112" s="193" t="s">
        <v>1135</v>
      </c>
      <c r="H112" s="154"/>
      <c r="I112" s="7"/>
      <c r="J112" s="7"/>
      <c r="K112" s="4"/>
      <c r="L112" s="4"/>
      <c r="M112" s="5"/>
      <c r="N112" s="185"/>
      <c r="O112" s="185"/>
      <c r="P112" s="184"/>
      <c r="Q112" s="150" t="s">
        <v>1271</v>
      </c>
      <c r="R112" s="78" t="s">
        <v>1280</v>
      </c>
      <c r="S112" s="47">
        <f t="shared" si="8"/>
        <v>0</v>
      </c>
      <c r="T112" s="47">
        <f t="shared" si="9"/>
        <v>0</v>
      </c>
      <c r="U112" s="47">
        <f t="shared" si="10"/>
        <v>0</v>
      </c>
      <c r="V112" s="47">
        <f t="shared" si="11"/>
        <v>0</v>
      </c>
    </row>
    <row r="113" spans="1:22" ht="25.5" customHeight="1" x14ac:dyDescent="0.25">
      <c r="A113" s="154"/>
      <c r="B113" s="152"/>
      <c r="C113" s="154" t="s">
        <v>179</v>
      </c>
      <c r="D113" s="154"/>
      <c r="E113" s="154"/>
      <c r="F113" s="154"/>
      <c r="G113" s="190" t="s">
        <v>1136</v>
      </c>
      <c r="H113" s="154" t="s">
        <v>13</v>
      </c>
      <c r="I113" s="4">
        <v>52500</v>
      </c>
      <c r="J113" s="4">
        <v>75000</v>
      </c>
      <c r="K113" s="4"/>
      <c r="L113" s="4">
        <f t="shared" si="6"/>
        <v>64000</v>
      </c>
      <c r="M113" s="5"/>
      <c r="N113" s="184">
        <v>52500</v>
      </c>
      <c r="O113" s="184">
        <v>75000</v>
      </c>
      <c r="P113" s="184">
        <f t="shared" si="7"/>
        <v>64000</v>
      </c>
      <c r="Q113" s="150" t="s">
        <v>1271</v>
      </c>
      <c r="R113" s="78" t="s">
        <v>1280</v>
      </c>
      <c r="S113" s="47">
        <f t="shared" si="8"/>
        <v>0</v>
      </c>
      <c r="T113" s="47">
        <f t="shared" si="9"/>
        <v>0</v>
      </c>
      <c r="U113" s="47">
        <f t="shared" si="10"/>
        <v>11500</v>
      </c>
      <c r="V113" s="47">
        <f t="shared" si="11"/>
        <v>11000</v>
      </c>
    </row>
    <row r="114" spans="1:22" ht="25.5" customHeight="1" x14ac:dyDescent="0.25">
      <c r="A114" s="154"/>
      <c r="B114" s="152"/>
      <c r="C114" s="154" t="s">
        <v>180</v>
      </c>
      <c r="D114" s="154"/>
      <c r="E114" s="154"/>
      <c r="F114" s="154"/>
      <c r="G114" s="190" t="s">
        <v>1137</v>
      </c>
      <c r="H114" s="154" t="s">
        <v>13</v>
      </c>
      <c r="I114" s="4">
        <v>260000</v>
      </c>
      <c r="J114" s="4">
        <v>390000</v>
      </c>
      <c r="K114" s="4"/>
      <c r="L114" s="4">
        <f t="shared" si="6"/>
        <v>325000</v>
      </c>
      <c r="M114" s="5"/>
      <c r="N114" s="184">
        <v>260000</v>
      </c>
      <c r="O114" s="184">
        <v>390000</v>
      </c>
      <c r="P114" s="184">
        <f t="shared" si="7"/>
        <v>325000</v>
      </c>
      <c r="Q114" s="150" t="s">
        <v>1271</v>
      </c>
      <c r="R114" s="78" t="s">
        <v>1280</v>
      </c>
      <c r="S114" s="47">
        <f t="shared" si="8"/>
        <v>0</v>
      </c>
      <c r="T114" s="47">
        <f t="shared" si="9"/>
        <v>0</v>
      </c>
      <c r="U114" s="47">
        <f t="shared" si="10"/>
        <v>65000</v>
      </c>
      <c r="V114" s="47">
        <f t="shared" si="11"/>
        <v>65000</v>
      </c>
    </row>
    <row r="115" spans="1:22" ht="19.5" customHeight="1" x14ac:dyDescent="0.25">
      <c r="A115" s="154"/>
      <c r="B115" s="152" t="s">
        <v>181</v>
      </c>
      <c r="C115" s="154"/>
      <c r="D115" s="154"/>
      <c r="E115" s="154"/>
      <c r="F115" s="154"/>
      <c r="G115" s="3" t="s">
        <v>182</v>
      </c>
      <c r="H115" s="154"/>
      <c r="I115" s="4"/>
      <c r="J115" s="4"/>
      <c r="K115" s="4"/>
      <c r="L115" s="4"/>
      <c r="M115" s="5"/>
      <c r="N115" s="185"/>
      <c r="O115" s="185"/>
      <c r="P115" s="184"/>
      <c r="Q115" s="82"/>
      <c r="R115" s="76"/>
      <c r="S115" s="47">
        <f t="shared" si="8"/>
        <v>0</v>
      </c>
      <c r="T115" s="47">
        <f t="shared" si="9"/>
        <v>0</v>
      </c>
      <c r="U115" s="47">
        <f t="shared" si="10"/>
        <v>0</v>
      </c>
      <c r="V115" s="47">
        <f t="shared" si="11"/>
        <v>0</v>
      </c>
    </row>
    <row r="116" spans="1:22" ht="19.5" customHeight="1" x14ac:dyDescent="0.25">
      <c r="A116" s="154"/>
      <c r="B116" s="152"/>
      <c r="C116" s="154" t="s">
        <v>183</v>
      </c>
      <c r="D116" s="154"/>
      <c r="E116" s="154"/>
      <c r="F116" s="154"/>
      <c r="G116" s="6" t="s">
        <v>184</v>
      </c>
      <c r="H116" s="154"/>
      <c r="I116" s="7"/>
      <c r="J116" s="7"/>
      <c r="K116" s="4"/>
      <c r="L116" s="4"/>
      <c r="M116" s="5"/>
      <c r="N116" s="185"/>
      <c r="O116" s="185"/>
      <c r="P116" s="184"/>
      <c r="Q116" s="82"/>
      <c r="R116" s="76"/>
      <c r="S116" s="47">
        <f t="shared" si="8"/>
        <v>0</v>
      </c>
      <c r="T116" s="47">
        <f t="shared" si="9"/>
        <v>0</v>
      </c>
      <c r="U116" s="47">
        <f t="shared" si="10"/>
        <v>0</v>
      </c>
      <c r="V116" s="47">
        <f t="shared" si="11"/>
        <v>0</v>
      </c>
    </row>
    <row r="117" spans="1:22" ht="36" customHeight="1" x14ac:dyDescent="0.25">
      <c r="A117" s="154"/>
      <c r="B117" s="152"/>
      <c r="C117" s="154"/>
      <c r="D117" s="154" t="s">
        <v>185</v>
      </c>
      <c r="E117" s="154"/>
      <c r="F117" s="154"/>
      <c r="G117" s="5" t="s">
        <v>186</v>
      </c>
      <c r="H117" s="154" t="s">
        <v>13</v>
      </c>
      <c r="I117" s="4">
        <v>483000</v>
      </c>
      <c r="J117" s="4">
        <v>690000</v>
      </c>
      <c r="K117" s="4"/>
      <c r="L117" s="4">
        <f t="shared" si="6"/>
        <v>587000</v>
      </c>
      <c r="M117" s="5"/>
      <c r="N117" s="184">
        <v>483000</v>
      </c>
      <c r="O117" s="184">
        <v>690000</v>
      </c>
      <c r="P117" s="184">
        <f t="shared" si="7"/>
        <v>587000</v>
      </c>
      <c r="Q117" s="82"/>
      <c r="R117" s="76"/>
      <c r="S117" s="47">
        <f t="shared" si="8"/>
        <v>0</v>
      </c>
      <c r="T117" s="47">
        <f t="shared" si="9"/>
        <v>0</v>
      </c>
      <c r="U117" s="47">
        <f t="shared" si="10"/>
        <v>104000</v>
      </c>
      <c r="V117" s="47">
        <f t="shared" si="11"/>
        <v>103000</v>
      </c>
    </row>
    <row r="118" spans="1:22" ht="36" customHeight="1" x14ac:dyDescent="0.25">
      <c r="A118" s="154"/>
      <c r="B118" s="152"/>
      <c r="C118" s="154"/>
      <c r="D118" s="154" t="s">
        <v>187</v>
      </c>
      <c r="E118" s="154"/>
      <c r="F118" s="154"/>
      <c r="G118" s="5" t="s">
        <v>188</v>
      </c>
      <c r="H118" s="154" t="s">
        <v>13</v>
      </c>
      <c r="I118" s="4">
        <v>959000</v>
      </c>
      <c r="J118" s="4">
        <v>1370000</v>
      </c>
      <c r="K118" s="4"/>
      <c r="L118" s="4">
        <f t="shared" si="6"/>
        <v>1165000</v>
      </c>
      <c r="M118" s="5"/>
      <c r="N118" s="184">
        <v>959000</v>
      </c>
      <c r="O118" s="184">
        <v>1370000</v>
      </c>
      <c r="P118" s="184">
        <f t="shared" si="7"/>
        <v>1165000</v>
      </c>
      <c r="Q118" s="82"/>
      <c r="R118" s="76"/>
      <c r="S118" s="47">
        <f t="shared" si="8"/>
        <v>0</v>
      </c>
      <c r="T118" s="47">
        <f t="shared" si="9"/>
        <v>0</v>
      </c>
      <c r="U118" s="47">
        <f t="shared" si="10"/>
        <v>206000</v>
      </c>
      <c r="V118" s="47">
        <f t="shared" si="11"/>
        <v>205000</v>
      </c>
    </row>
    <row r="119" spans="1:22" ht="36" customHeight="1" x14ac:dyDescent="0.25">
      <c r="A119" s="154"/>
      <c r="B119" s="152"/>
      <c r="C119" s="154"/>
      <c r="D119" s="154" t="s">
        <v>189</v>
      </c>
      <c r="E119" s="154"/>
      <c r="F119" s="154"/>
      <c r="G119" s="5" t="s">
        <v>190</v>
      </c>
      <c r="H119" s="154" t="s">
        <v>13</v>
      </c>
      <c r="I119" s="4">
        <v>1603000</v>
      </c>
      <c r="J119" s="4">
        <v>2290000</v>
      </c>
      <c r="K119" s="4"/>
      <c r="L119" s="4">
        <f t="shared" si="6"/>
        <v>1947000</v>
      </c>
      <c r="M119" s="5"/>
      <c r="N119" s="184">
        <v>1603000</v>
      </c>
      <c r="O119" s="184">
        <v>2290000</v>
      </c>
      <c r="P119" s="184">
        <f t="shared" si="7"/>
        <v>1947000</v>
      </c>
      <c r="Q119" s="82"/>
      <c r="R119" s="76"/>
      <c r="S119" s="47">
        <f t="shared" si="8"/>
        <v>0</v>
      </c>
      <c r="T119" s="47">
        <f t="shared" si="9"/>
        <v>0</v>
      </c>
      <c r="U119" s="47">
        <f t="shared" si="10"/>
        <v>344000</v>
      </c>
      <c r="V119" s="47">
        <f t="shared" si="11"/>
        <v>343000</v>
      </c>
    </row>
    <row r="120" spans="1:22" ht="36" customHeight="1" x14ac:dyDescent="0.25">
      <c r="A120" s="154"/>
      <c r="B120" s="152"/>
      <c r="C120" s="154"/>
      <c r="D120" s="154" t="s">
        <v>191</v>
      </c>
      <c r="E120" s="154"/>
      <c r="F120" s="154"/>
      <c r="G120" s="5" t="s">
        <v>192</v>
      </c>
      <c r="H120" s="154" t="s">
        <v>13</v>
      </c>
      <c r="I120" s="4">
        <v>2290000</v>
      </c>
      <c r="J120" s="4">
        <v>3210000</v>
      </c>
      <c r="K120" s="4"/>
      <c r="L120" s="4">
        <f t="shared" si="6"/>
        <v>2750000</v>
      </c>
      <c r="M120" s="5"/>
      <c r="N120" s="184">
        <v>2290000</v>
      </c>
      <c r="O120" s="184">
        <v>3210000</v>
      </c>
      <c r="P120" s="184">
        <f t="shared" si="7"/>
        <v>2750000</v>
      </c>
      <c r="Q120" s="82"/>
      <c r="R120" s="76"/>
      <c r="S120" s="47">
        <f t="shared" si="8"/>
        <v>0</v>
      </c>
      <c r="T120" s="47">
        <f t="shared" si="9"/>
        <v>0</v>
      </c>
      <c r="U120" s="47">
        <f t="shared" si="10"/>
        <v>460000</v>
      </c>
      <c r="V120" s="47">
        <f t="shared" si="11"/>
        <v>460000</v>
      </c>
    </row>
    <row r="121" spans="1:22" ht="36" customHeight="1" x14ac:dyDescent="0.25">
      <c r="A121" s="154"/>
      <c r="B121" s="152"/>
      <c r="C121" s="154"/>
      <c r="D121" s="154" t="s">
        <v>193</v>
      </c>
      <c r="E121" s="154"/>
      <c r="F121" s="154"/>
      <c r="G121" s="5" t="s">
        <v>194</v>
      </c>
      <c r="H121" s="154" t="s">
        <v>13</v>
      </c>
      <c r="I121" s="4">
        <v>3210000</v>
      </c>
      <c r="J121" s="4">
        <v>4120000</v>
      </c>
      <c r="K121" s="4"/>
      <c r="L121" s="4">
        <f t="shared" si="6"/>
        <v>3665000</v>
      </c>
      <c r="M121" s="5"/>
      <c r="N121" s="184">
        <v>3210000</v>
      </c>
      <c r="O121" s="184">
        <v>4120000</v>
      </c>
      <c r="P121" s="184">
        <f t="shared" si="7"/>
        <v>3665000</v>
      </c>
      <c r="Q121" s="82"/>
      <c r="R121" s="76"/>
      <c r="S121" s="47">
        <f t="shared" si="8"/>
        <v>0</v>
      </c>
      <c r="T121" s="47">
        <f t="shared" si="9"/>
        <v>0</v>
      </c>
      <c r="U121" s="47">
        <f t="shared" si="10"/>
        <v>455000</v>
      </c>
      <c r="V121" s="47">
        <f t="shared" si="11"/>
        <v>455000</v>
      </c>
    </row>
    <row r="122" spans="1:22" ht="36" customHeight="1" x14ac:dyDescent="0.25">
      <c r="A122" s="154"/>
      <c r="B122" s="152"/>
      <c r="C122" s="154"/>
      <c r="D122" s="154" t="s">
        <v>195</v>
      </c>
      <c r="E122" s="154"/>
      <c r="F122" s="154"/>
      <c r="G122" s="5" t="s">
        <v>196</v>
      </c>
      <c r="H122" s="154" t="s">
        <v>13</v>
      </c>
      <c r="I122" s="4">
        <v>4120000</v>
      </c>
      <c r="J122" s="4">
        <v>5500000</v>
      </c>
      <c r="K122" s="4"/>
      <c r="L122" s="4">
        <f t="shared" si="6"/>
        <v>4810000</v>
      </c>
      <c r="M122" s="5"/>
      <c r="N122" s="184">
        <v>4120000</v>
      </c>
      <c r="O122" s="184">
        <v>5500000</v>
      </c>
      <c r="P122" s="184">
        <f t="shared" si="7"/>
        <v>4810000</v>
      </c>
      <c r="Q122" s="82"/>
      <c r="R122" s="76"/>
      <c r="S122" s="47">
        <f t="shared" si="8"/>
        <v>0</v>
      </c>
      <c r="T122" s="47">
        <f t="shared" si="9"/>
        <v>0</v>
      </c>
      <c r="U122" s="47">
        <f t="shared" si="10"/>
        <v>690000</v>
      </c>
      <c r="V122" s="47">
        <f t="shared" si="11"/>
        <v>690000</v>
      </c>
    </row>
    <row r="123" spans="1:22" ht="36" customHeight="1" x14ac:dyDescent="0.25">
      <c r="A123" s="154"/>
      <c r="B123" s="152"/>
      <c r="C123" s="154"/>
      <c r="D123" s="154" t="s">
        <v>197</v>
      </c>
      <c r="E123" s="154"/>
      <c r="F123" s="154"/>
      <c r="G123" s="5" t="s">
        <v>198</v>
      </c>
      <c r="H123" s="154" t="s">
        <v>13</v>
      </c>
      <c r="I123" s="4">
        <v>5500000</v>
      </c>
      <c r="J123" s="4">
        <v>6600000</v>
      </c>
      <c r="K123" s="4"/>
      <c r="L123" s="4">
        <f t="shared" si="6"/>
        <v>6050000</v>
      </c>
      <c r="M123" s="5"/>
      <c r="N123" s="184">
        <v>5500000</v>
      </c>
      <c r="O123" s="184">
        <v>6600000</v>
      </c>
      <c r="P123" s="184">
        <f t="shared" si="7"/>
        <v>6050000</v>
      </c>
      <c r="Q123" s="82"/>
      <c r="R123" s="76"/>
      <c r="S123" s="47">
        <f t="shared" si="8"/>
        <v>0</v>
      </c>
      <c r="T123" s="47">
        <f t="shared" si="9"/>
        <v>0</v>
      </c>
      <c r="U123" s="47">
        <f t="shared" si="10"/>
        <v>550000</v>
      </c>
      <c r="V123" s="47">
        <f t="shared" si="11"/>
        <v>550000</v>
      </c>
    </row>
    <row r="124" spans="1:22" ht="34.5" customHeight="1" x14ac:dyDescent="0.25">
      <c r="A124" s="154"/>
      <c r="B124" s="152"/>
      <c r="C124" s="154" t="s">
        <v>199</v>
      </c>
      <c r="D124" s="154"/>
      <c r="E124" s="154"/>
      <c r="F124" s="154"/>
      <c r="G124" s="190" t="s">
        <v>1281</v>
      </c>
      <c r="H124" s="154" t="s">
        <v>13</v>
      </c>
      <c r="I124" s="4">
        <v>16500000</v>
      </c>
      <c r="J124" s="4">
        <v>19800000</v>
      </c>
      <c r="K124" s="4"/>
      <c r="L124" s="4">
        <f t="shared" si="6"/>
        <v>18150000</v>
      </c>
      <c r="M124" s="5"/>
      <c r="N124" s="184">
        <v>16500000</v>
      </c>
      <c r="O124" s="184">
        <v>19800000</v>
      </c>
      <c r="P124" s="184">
        <f t="shared" si="7"/>
        <v>18150000</v>
      </c>
      <c r="Q124" s="150" t="s">
        <v>1274</v>
      </c>
      <c r="R124" s="110" t="s">
        <v>200</v>
      </c>
      <c r="S124" s="47">
        <f t="shared" si="8"/>
        <v>0</v>
      </c>
      <c r="T124" s="47">
        <f t="shared" si="9"/>
        <v>0</v>
      </c>
      <c r="U124" s="47">
        <f t="shared" si="10"/>
        <v>1650000</v>
      </c>
      <c r="V124" s="47">
        <f t="shared" si="11"/>
        <v>1650000</v>
      </c>
    </row>
    <row r="125" spans="1:22" ht="52.5" customHeight="1" x14ac:dyDescent="0.25">
      <c r="A125" s="154"/>
      <c r="B125" s="152"/>
      <c r="C125" s="154" t="s">
        <v>1139</v>
      </c>
      <c r="D125" s="154"/>
      <c r="E125" s="154"/>
      <c r="F125" s="154"/>
      <c r="G125" s="6" t="s">
        <v>1138</v>
      </c>
      <c r="H125" s="154" t="s">
        <v>13</v>
      </c>
      <c r="I125" s="4"/>
      <c r="J125" s="4"/>
      <c r="K125" s="4"/>
      <c r="L125" s="4"/>
      <c r="M125" s="5"/>
      <c r="N125" s="194">
        <v>19800000</v>
      </c>
      <c r="O125" s="194">
        <v>25000000</v>
      </c>
      <c r="P125" s="194">
        <f>ROUND((N125+O125)/2,-3)</f>
        <v>22400000</v>
      </c>
      <c r="Q125" s="150" t="s">
        <v>1282</v>
      </c>
      <c r="R125" s="76"/>
      <c r="S125" s="47">
        <f t="shared" si="8"/>
        <v>19800000</v>
      </c>
      <c r="T125" s="47">
        <f t="shared" si="9"/>
        <v>25000000</v>
      </c>
      <c r="U125" s="43">
        <f t="shared" si="10"/>
        <v>-19800000</v>
      </c>
      <c r="V125" s="43">
        <f t="shared" si="11"/>
        <v>25000000</v>
      </c>
    </row>
    <row r="126" spans="1:22" ht="21.75" customHeight="1" x14ac:dyDescent="0.25">
      <c r="A126" s="154"/>
      <c r="B126" s="152" t="s">
        <v>201</v>
      </c>
      <c r="C126" s="154"/>
      <c r="D126" s="154"/>
      <c r="E126" s="154"/>
      <c r="F126" s="154"/>
      <c r="G126" s="3" t="s">
        <v>202</v>
      </c>
      <c r="H126" s="154" t="s">
        <v>13</v>
      </c>
      <c r="I126" s="4">
        <v>2240000</v>
      </c>
      <c r="J126" s="4">
        <v>3200000</v>
      </c>
      <c r="K126" s="4"/>
      <c r="L126" s="4">
        <f t="shared" si="6"/>
        <v>2720000</v>
      </c>
      <c r="M126" s="5"/>
      <c r="N126" s="185"/>
      <c r="O126" s="185"/>
      <c r="P126" s="184"/>
      <c r="Q126" s="82"/>
      <c r="R126" s="76"/>
      <c r="S126" s="47">
        <f t="shared" si="8"/>
        <v>-2240000</v>
      </c>
      <c r="T126" s="47">
        <f t="shared" si="9"/>
        <v>-3200000</v>
      </c>
      <c r="U126" s="43">
        <f>$L$126-N126</f>
        <v>2720000</v>
      </c>
      <c r="V126" s="43">
        <f>O126-$L$126</f>
        <v>-2720000</v>
      </c>
    </row>
    <row r="127" spans="1:22" ht="33.75" customHeight="1" x14ac:dyDescent="0.25">
      <c r="A127" s="154"/>
      <c r="B127" s="152"/>
      <c r="C127" s="154" t="s">
        <v>1140</v>
      </c>
      <c r="D127" s="195"/>
      <c r="E127" s="195"/>
      <c r="F127" s="195"/>
      <c r="G127" s="6" t="s">
        <v>1141</v>
      </c>
      <c r="H127" s="154" t="s">
        <v>13</v>
      </c>
      <c r="I127" s="4"/>
      <c r="J127" s="4"/>
      <c r="K127" s="4"/>
      <c r="L127" s="4"/>
      <c r="M127" s="5"/>
      <c r="N127" s="194">
        <v>268000</v>
      </c>
      <c r="O127" s="194">
        <v>671000</v>
      </c>
      <c r="P127" s="194">
        <f>ROUND((N127+O127)/2,-3)</f>
        <v>470000</v>
      </c>
      <c r="Q127" s="161" t="s">
        <v>1283</v>
      </c>
      <c r="R127" s="77"/>
      <c r="S127" s="47">
        <f t="shared" si="8"/>
        <v>268000</v>
      </c>
      <c r="T127" s="47">
        <f t="shared" si="9"/>
        <v>671000</v>
      </c>
      <c r="U127" s="43">
        <f t="shared" ref="U127:U133" si="12">$L$126-N127</f>
        <v>2452000</v>
      </c>
      <c r="V127" s="43">
        <f t="shared" ref="V127:V132" si="13">O127-$L$126</f>
        <v>-2049000</v>
      </c>
    </row>
    <row r="128" spans="1:22" ht="36.75" customHeight="1" x14ac:dyDescent="0.25">
      <c r="A128" s="154"/>
      <c r="B128" s="152"/>
      <c r="C128" s="154" t="s">
        <v>1142</v>
      </c>
      <c r="D128" s="195"/>
      <c r="E128" s="195"/>
      <c r="F128" s="195"/>
      <c r="G128" s="6" t="s">
        <v>1143</v>
      </c>
      <c r="H128" s="154" t="s">
        <v>13</v>
      </c>
      <c r="I128" s="4"/>
      <c r="J128" s="4"/>
      <c r="K128" s="4"/>
      <c r="L128" s="4"/>
      <c r="M128" s="5"/>
      <c r="N128" s="194">
        <v>671000</v>
      </c>
      <c r="O128" s="194">
        <v>1006000</v>
      </c>
      <c r="P128" s="194">
        <f t="shared" ref="P128:P133" si="14">ROUND((N128+O128)/2,-3)</f>
        <v>839000</v>
      </c>
      <c r="Q128" s="161"/>
      <c r="R128" s="77"/>
      <c r="S128" s="47">
        <f t="shared" si="8"/>
        <v>671000</v>
      </c>
      <c r="T128" s="47">
        <f t="shared" si="9"/>
        <v>1006000</v>
      </c>
      <c r="U128" s="43">
        <f t="shared" si="12"/>
        <v>2049000</v>
      </c>
      <c r="V128" s="43">
        <f t="shared" si="13"/>
        <v>-1714000</v>
      </c>
    </row>
    <row r="129" spans="1:22" ht="36.75" customHeight="1" x14ac:dyDescent="0.25">
      <c r="A129" s="154"/>
      <c r="B129" s="152"/>
      <c r="C129" s="154" t="s">
        <v>1144</v>
      </c>
      <c r="D129" s="195"/>
      <c r="E129" s="195"/>
      <c r="F129" s="195"/>
      <c r="G129" s="6" t="s">
        <v>1145</v>
      </c>
      <c r="H129" s="154" t="s">
        <v>13</v>
      </c>
      <c r="I129" s="4"/>
      <c r="J129" s="4"/>
      <c r="K129" s="4"/>
      <c r="L129" s="4"/>
      <c r="M129" s="5"/>
      <c r="N129" s="194">
        <v>1006000</v>
      </c>
      <c r="O129" s="194">
        <v>1341000</v>
      </c>
      <c r="P129" s="194">
        <f t="shared" si="14"/>
        <v>1174000</v>
      </c>
      <c r="Q129" s="161"/>
      <c r="R129" s="77"/>
      <c r="S129" s="47">
        <f t="shared" si="8"/>
        <v>1006000</v>
      </c>
      <c r="T129" s="47">
        <f t="shared" si="9"/>
        <v>1341000</v>
      </c>
      <c r="U129" s="43">
        <f t="shared" si="12"/>
        <v>1714000</v>
      </c>
      <c r="V129" s="43">
        <f t="shared" si="13"/>
        <v>-1379000</v>
      </c>
    </row>
    <row r="130" spans="1:22" ht="36.75" customHeight="1" x14ac:dyDescent="0.25">
      <c r="A130" s="154"/>
      <c r="B130" s="152"/>
      <c r="C130" s="154" t="s">
        <v>1146</v>
      </c>
      <c r="D130" s="195"/>
      <c r="E130" s="195"/>
      <c r="F130" s="195"/>
      <c r="G130" s="6" t="s">
        <v>1147</v>
      </c>
      <c r="H130" s="154" t="s">
        <v>13</v>
      </c>
      <c r="I130" s="4"/>
      <c r="J130" s="4"/>
      <c r="K130" s="4"/>
      <c r="L130" s="4"/>
      <c r="M130" s="5"/>
      <c r="N130" s="194">
        <v>1341000</v>
      </c>
      <c r="O130" s="194">
        <v>1677000</v>
      </c>
      <c r="P130" s="194">
        <f t="shared" si="14"/>
        <v>1509000</v>
      </c>
      <c r="Q130" s="161"/>
      <c r="R130" s="77"/>
      <c r="S130" s="47">
        <f t="shared" si="8"/>
        <v>1341000</v>
      </c>
      <c r="T130" s="47">
        <f t="shared" si="9"/>
        <v>1677000</v>
      </c>
      <c r="U130" s="43">
        <f t="shared" si="12"/>
        <v>1379000</v>
      </c>
      <c r="V130" s="43">
        <f t="shared" si="13"/>
        <v>-1043000</v>
      </c>
    </row>
    <row r="131" spans="1:22" ht="36.75" customHeight="1" x14ac:dyDescent="0.25">
      <c r="A131" s="154"/>
      <c r="B131" s="152"/>
      <c r="C131" s="154" t="s">
        <v>1148</v>
      </c>
      <c r="D131" s="195"/>
      <c r="E131" s="195"/>
      <c r="F131" s="195"/>
      <c r="G131" s="6" t="s">
        <v>1149</v>
      </c>
      <c r="H131" s="154" t="s">
        <v>13</v>
      </c>
      <c r="I131" s="4"/>
      <c r="J131" s="4"/>
      <c r="K131" s="4"/>
      <c r="L131" s="4"/>
      <c r="M131" s="5"/>
      <c r="N131" s="194">
        <v>1677000</v>
      </c>
      <c r="O131" s="194">
        <v>2012000</v>
      </c>
      <c r="P131" s="194">
        <f t="shared" si="14"/>
        <v>1845000</v>
      </c>
      <c r="Q131" s="161"/>
      <c r="R131" s="77"/>
      <c r="S131" s="47">
        <f t="shared" si="8"/>
        <v>1677000</v>
      </c>
      <c r="T131" s="47">
        <f t="shared" si="9"/>
        <v>2012000</v>
      </c>
      <c r="U131" s="43">
        <f t="shared" si="12"/>
        <v>1043000</v>
      </c>
      <c r="V131" s="43">
        <f t="shared" si="13"/>
        <v>-708000</v>
      </c>
    </row>
    <row r="132" spans="1:22" ht="36.75" customHeight="1" x14ac:dyDescent="0.25">
      <c r="A132" s="154"/>
      <c r="B132" s="152"/>
      <c r="C132" s="154" t="s">
        <v>1150</v>
      </c>
      <c r="D132" s="195"/>
      <c r="E132" s="195"/>
      <c r="F132" s="195"/>
      <c r="G132" s="6" t="s">
        <v>1151</v>
      </c>
      <c r="H132" s="154" t="s">
        <v>13</v>
      </c>
      <c r="I132" s="4"/>
      <c r="J132" s="4"/>
      <c r="K132" s="4"/>
      <c r="L132" s="4"/>
      <c r="M132" s="5"/>
      <c r="N132" s="194">
        <v>2012000</v>
      </c>
      <c r="O132" s="194">
        <v>2347000</v>
      </c>
      <c r="P132" s="194">
        <f t="shared" si="14"/>
        <v>2180000</v>
      </c>
      <c r="Q132" s="161"/>
      <c r="R132" s="77"/>
      <c r="S132" s="47">
        <f t="shared" si="8"/>
        <v>2012000</v>
      </c>
      <c r="T132" s="47">
        <f t="shared" si="9"/>
        <v>2347000</v>
      </c>
      <c r="U132" s="43">
        <f t="shared" si="12"/>
        <v>708000</v>
      </c>
      <c r="V132" s="43">
        <f t="shared" si="13"/>
        <v>-373000</v>
      </c>
    </row>
    <row r="133" spans="1:22" ht="36.75" customHeight="1" x14ac:dyDescent="0.25">
      <c r="A133" s="154"/>
      <c r="B133" s="152"/>
      <c r="C133" s="154" t="s">
        <v>1152</v>
      </c>
      <c r="D133" s="195"/>
      <c r="E133" s="195"/>
      <c r="F133" s="195"/>
      <c r="G133" s="6" t="s">
        <v>1153</v>
      </c>
      <c r="H133" s="154" t="s">
        <v>13</v>
      </c>
      <c r="I133" s="4"/>
      <c r="J133" s="4"/>
      <c r="K133" s="4"/>
      <c r="L133" s="4"/>
      <c r="M133" s="5"/>
      <c r="N133" s="194">
        <v>2347000</v>
      </c>
      <c r="O133" s="194">
        <v>2683000</v>
      </c>
      <c r="P133" s="194">
        <f t="shared" si="14"/>
        <v>2515000</v>
      </c>
      <c r="Q133" s="161"/>
      <c r="R133" s="77"/>
      <c r="S133" s="47">
        <f t="shared" si="8"/>
        <v>2347000</v>
      </c>
      <c r="T133" s="47">
        <f t="shared" si="9"/>
        <v>2683000</v>
      </c>
      <c r="U133" s="43">
        <f t="shared" si="12"/>
        <v>373000</v>
      </c>
      <c r="V133" s="43">
        <f>O133-$L$126</f>
        <v>-37000</v>
      </c>
    </row>
    <row r="134" spans="1:22" ht="53.25" customHeight="1" x14ac:dyDescent="0.25">
      <c r="A134" s="154"/>
      <c r="B134" s="152" t="s">
        <v>203</v>
      </c>
      <c r="C134" s="154"/>
      <c r="D134" s="154"/>
      <c r="E134" s="154"/>
      <c r="F134" s="154"/>
      <c r="G134" s="3" t="s">
        <v>1284</v>
      </c>
      <c r="H134" s="154"/>
      <c r="I134" s="7"/>
      <c r="J134" s="7"/>
      <c r="K134" s="4"/>
      <c r="L134" s="4"/>
      <c r="M134" s="5"/>
      <c r="N134" s="185"/>
      <c r="O134" s="185"/>
      <c r="P134" s="184"/>
      <c r="Q134" s="82"/>
      <c r="R134" s="76"/>
      <c r="S134" s="47">
        <f t="shared" si="8"/>
        <v>0</v>
      </c>
      <c r="T134" s="47">
        <f t="shared" si="9"/>
        <v>0</v>
      </c>
      <c r="U134" s="47">
        <f t="shared" si="10"/>
        <v>0</v>
      </c>
      <c r="V134" s="47">
        <f t="shared" si="11"/>
        <v>0</v>
      </c>
    </row>
    <row r="135" spans="1:22" ht="23.25" customHeight="1" x14ac:dyDescent="0.25">
      <c r="A135" s="154"/>
      <c r="B135" s="152"/>
      <c r="C135" s="154" t="s">
        <v>204</v>
      </c>
      <c r="D135" s="154"/>
      <c r="E135" s="154"/>
      <c r="F135" s="154"/>
      <c r="G135" s="6" t="s">
        <v>205</v>
      </c>
      <c r="H135" s="154" t="s">
        <v>13</v>
      </c>
      <c r="I135" s="4">
        <v>2800000</v>
      </c>
      <c r="J135" s="4">
        <v>3500000</v>
      </c>
      <c r="K135" s="4"/>
      <c r="L135" s="4">
        <f t="shared" si="6"/>
        <v>3150000</v>
      </c>
      <c r="M135" s="5"/>
      <c r="N135" s="184">
        <v>2800000</v>
      </c>
      <c r="O135" s="184">
        <v>3500000</v>
      </c>
      <c r="P135" s="184">
        <f t="shared" si="7"/>
        <v>3150000</v>
      </c>
      <c r="Q135" s="82"/>
      <c r="R135" s="76"/>
      <c r="S135" s="47">
        <f t="shared" si="8"/>
        <v>0</v>
      </c>
      <c r="T135" s="47">
        <f t="shared" si="9"/>
        <v>0</v>
      </c>
      <c r="U135" s="47">
        <f t="shared" si="10"/>
        <v>350000</v>
      </c>
      <c r="V135" s="47">
        <f t="shared" si="11"/>
        <v>350000</v>
      </c>
    </row>
    <row r="136" spans="1:22" ht="48" customHeight="1" x14ac:dyDescent="0.25">
      <c r="A136" s="154"/>
      <c r="B136" s="152"/>
      <c r="C136" s="154" t="s">
        <v>206</v>
      </c>
      <c r="D136" s="154"/>
      <c r="E136" s="154"/>
      <c r="F136" s="154"/>
      <c r="G136" s="196" t="s">
        <v>1285</v>
      </c>
      <c r="H136" s="154"/>
      <c r="I136" s="4"/>
      <c r="J136" s="4"/>
      <c r="K136" s="4"/>
      <c r="L136" s="4"/>
      <c r="M136" s="5" t="s">
        <v>208</v>
      </c>
      <c r="N136" s="185"/>
      <c r="O136" s="185"/>
      <c r="P136" s="194"/>
      <c r="Q136" s="150" t="s">
        <v>1271</v>
      </c>
      <c r="R136" s="111" t="s">
        <v>207</v>
      </c>
      <c r="S136" s="47">
        <f t="shared" si="8"/>
        <v>0</v>
      </c>
      <c r="T136" s="47">
        <f t="shared" si="9"/>
        <v>0</v>
      </c>
      <c r="U136" s="47">
        <f t="shared" si="10"/>
        <v>0</v>
      </c>
      <c r="V136" s="47">
        <f t="shared" si="11"/>
        <v>0</v>
      </c>
    </row>
    <row r="137" spans="1:22" ht="28.5" customHeight="1" x14ac:dyDescent="0.25">
      <c r="A137" s="154"/>
      <c r="B137" s="152" t="s">
        <v>209</v>
      </c>
      <c r="C137" s="154"/>
      <c r="D137" s="154"/>
      <c r="E137" s="154"/>
      <c r="F137" s="154"/>
      <c r="G137" s="3" t="s">
        <v>210</v>
      </c>
      <c r="H137" s="154"/>
      <c r="I137" s="7"/>
      <c r="J137" s="7"/>
      <c r="K137" s="4"/>
      <c r="L137" s="4"/>
      <c r="M137" s="5"/>
      <c r="N137" s="185"/>
      <c r="O137" s="185"/>
      <c r="P137" s="184"/>
      <c r="Q137" s="82"/>
      <c r="R137" s="76"/>
      <c r="S137" s="47">
        <f t="shared" si="8"/>
        <v>0</v>
      </c>
      <c r="T137" s="47">
        <f t="shared" si="9"/>
        <v>0</v>
      </c>
      <c r="U137" s="47">
        <f t="shared" si="10"/>
        <v>0</v>
      </c>
      <c r="V137" s="47">
        <f t="shared" si="11"/>
        <v>0</v>
      </c>
    </row>
    <row r="138" spans="1:22" ht="36.75" customHeight="1" x14ac:dyDescent="0.25">
      <c r="A138" s="154"/>
      <c r="B138" s="152"/>
      <c r="C138" s="154" t="s">
        <v>211</v>
      </c>
      <c r="D138" s="154"/>
      <c r="E138" s="154"/>
      <c r="F138" s="154"/>
      <c r="G138" s="6" t="s">
        <v>212</v>
      </c>
      <c r="H138" s="154" t="s">
        <v>13</v>
      </c>
      <c r="I138" s="4">
        <v>11400000</v>
      </c>
      <c r="J138" s="4">
        <v>13700000</v>
      </c>
      <c r="K138" s="4"/>
      <c r="L138" s="4">
        <f t="shared" si="6"/>
        <v>12550000</v>
      </c>
      <c r="M138" s="5"/>
      <c r="N138" s="184">
        <v>11400000</v>
      </c>
      <c r="O138" s="184">
        <v>13700000</v>
      </c>
      <c r="P138" s="184">
        <f t="shared" si="7"/>
        <v>12550000</v>
      </c>
      <c r="Q138" s="82"/>
      <c r="R138" s="76"/>
      <c r="S138" s="47">
        <f t="shared" si="8"/>
        <v>0</v>
      </c>
      <c r="T138" s="47">
        <f t="shared" si="9"/>
        <v>0</v>
      </c>
      <c r="U138" s="47">
        <f t="shared" si="10"/>
        <v>1150000</v>
      </c>
      <c r="V138" s="47">
        <f t="shared" si="11"/>
        <v>1150000</v>
      </c>
    </row>
    <row r="139" spans="1:22" ht="31.5" x14ac:dyDescent="0.25">
      <c r="A139" s="154"/>
      <c r="B139" s="152"/>
      <c r="C139" s="154" t="s">
        <v>213</v>
      </c>
      <c r="D139" s="154"/>
      <c r="E139" s="154"/>
      <c r="F139" s="154"/>
      <c r="G139" s="6" t="s">
        <v>214</v>
      </c>
      <c r="H139" s="154" t="s">
        <v>13</v>
      </c>
      <c r="I139" s="4">
        <v>3000000</v>
      </c>
      <c r="J139" s="4">
        <v>3600000</v>
      </c>
      <c r="K139" s="4"/>
      <c r="L139" s="4">
        <f t="shared" si="6"/>
        <v>3300000</v>
      </c>
      <c r="M139" s="5"/>
      <c r="N139" s="184">
        <v>3000000</v>
      </c>
      <c r="O139" s="184">
        <v>3600000</v>
      </c>
      <c r="P139" s="184">
        <f t="shared" si="7"/>
        <v>3300000</v>
      </c>
      <c r="Q139" s="82"/>
      <c r="R139" s="76"/>
      <c r="S139" s="47">
        <f t="shared" si="8"/>
        <v>0</v>
      </c>
      <c r="T139" s="47">
        <f t="shared" si="9"/>
        <v>0</v>
      </c>
      <c r="U139" s="47">
        <f t="shared" si="10"/>
        <v>300000</v>
      </c>
      <c r="V139" s="47">
        <f t="shared" si="11"/>
        <v>300000</v>
      </c>
    </row>
    <row r="141" spans="1:22" ht="16.5" x14ac:dyDescent="0.25">
      <c r="B141" s="37" t="s">
        <v>1287</v>
      </c>
    </row>
  </sheetData>
  <autoFilter ref="A1:V141">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autoFilter>
  <mergeCells count="8">
    <mergeCell ref="A1:Q1"/>
    <mergeCell ref="A2:Q2"/>
    <mergeCell ref="A3:Q3"/>
    <mergeCell ref="Q127:Q133"/>
    <mergeCell ref="N7:O7"/>
    <mergeCell ref="M61:M62"/>
    <mergeCell ref="A7:F7"/>
    <mergeCell ref="I7:J7"/>
  </mergeCells>
  <pageMargins left="0.53" right="0.22" top="0.61" bottom="0.32" header="0.36" footer="0.18"/>
  <pageSetup paperSize="9" orientation="portrait" r:id="rId1"/>
  <headerFooter differentFirst="1">
    <oddHeader>&amp;C&amp;"Times New Roman,Regular"&amp;13&amp;P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77"/>
  <sheetViews>
    <sheetView topLeftCell="A34" zoomScaleNormal="100" workbookViewId="0">
      <selection activeCell="AO1" sqref="AO1:AT1048576"/>
    </sheetView>
  </sheetViews>
  <sheetFormatPr defaultRowHeight="12.75" x14ac:dyDescent="0.2"/>
  <cols>
    <col min="1" max="1" width="4.85546875" style="13" customWidth="1"/>
    <col min="2" max="2" width="5.7109375" style="13" customWidth="1"/>
    <col min="3" max="3" width="7.42578125" style="13" customWidth="1"/>
    <col min="4" max="4" width="9.28515625" style="13" customWidth="1"/>
    <col min="5" max="5" width="10.28515625" style="13" customWidth="1"/>
    <col min="6" max="6" width="12" style="13" customWidth="1"/>
    <col min="7" max="7" width="24.85546875" style="13" customWidth="1"/>
    <col min="8" max="8" width="7" style="13" customWidth="1"/>
    <col min="9" max="9" width="11" style="15" hidden="1" customWidth="1"/>
    <col min="10" max="10" width="11.85546875" style="15" hidden="1" customWidth="1"/>
    <col min="11" max="11" width="12.28515625" style="15" hidden="1" customWidth="1"/>
    <col min="12" max="12" width="10.85546875" style="15" hidden="1" customWidth="1"/>
    <col min="13" max="13" width="11.28515625" style="15" hidden="1" customWidth="1"/>
    <col min="14" max="14" width="12" style="13" hidden="1" customWidth="1"/>
    <col min="15" max="15" width="14.28515625" style="15" hidden="1" customWidth="1"/>
    <col min="16" max="16" width="21.140625" style="13" hidden="1" customWidth="1"/>
    <col min="17" max="17" width="11.5703125" style="13" hidden="1" customWidth="1"/>
    <col min="18" max="18" width="11.42578125" style="13" hidden="1" customWidth="1"/>
    <col min="19" max="19" width="8.28515625" style="13" hidden="1" customWidth="1"/>
    <col min="20" max="20" width="7.5703125" style="13" hidden="1" customWidth="1"/>
    <col min="21" max="21" width="9.140625" style="13" hidden="1" customWidth="1"/>
    <col min="22" max="22" width="8" style="13" hidden="1" customWidth="1"/>
    <col min="23" max="24" width="7.7109375" style="13" hidden="1" customWidth="1"/>
    <col min="25" max="25" width="8.140625" style="13" hidden="1" customWidth="1"/>
    <col min="26" max="26" width="9.28515625" style="15" hidden="1" customWidth="1"/>
    <col min="27" max="27" width="11.140625" style="15" hidden="1" customWidth="1"/>
    <col min="28" max="28" width="11.5703125" style="15" hidden="1" customWidth="1"/>
    <col min="29" max="29" width="13.140625" style="15" customWidth="1"/>
    <col min="30" max="30" width="10.140625" style="127" hidden="1" customWidth="1"/>
    <col min="31" max="31" width="21.5703125" style="86" hidden="1" customWidth="1"/>
    <col min="32" max="32" width="10.85546875" style="86" hidden="1" customWidth="1"/>
    <col min="33" max="33" width="21.5703125" style="86" hidden="1" customWidth="1"/>
    <col min="34" max="34" width="12.28515625" style="13" hidden="1" customWidth="1"/>
    <col min="35" max="35" width="11.140625" style="13" hidden="1" customWidth="1"/>
    <col min="36" max="36" width="10.7109375" style="13" hidden="1" customWidth="1"/>
    <col min="37" max="39" width="11.42578125" style="13" hidden="1" customWidth="1"/>
    <col min="40" max="46" width="0" style="13" hidden="1" customWidth="1"/>
    <col min="47" max="16384" width="9.140625" style="13"/>
  </cols>
  <sheetData>
    <row r="1" spans="1:44" ht="7.5" customHeight="1" x14ac:dyDescent="0.2"/>
    <row r="2" spans="1:44" ht="16.5" x14ac:dyDescent="0.2">
      <c r="A2" s="171" t="s">
        <v>1123</v>
      </c>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row>
    <row r="3" spans="1:44" ht="16.5" x14ac:dyDescent="0.25">
      <c r="A3" s="172" t="s">
        <v>948</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row>
    <row r="4" spans="1:44" ht="16.5" x14ac:dyDescent="0.25">
      <c r="A4" s="173" t="s">
        <v>1342</v>
      </c>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row>
    <row r="5" spans="1:44" ht="10.5" customHeight="1" x14ac:dyDescent="0.25">
      <c r="A5" s="61"/>
      <c r="B5" s="61"/>
      <c r="C5" s="61"/>
      <c r="D5" s="61"/>
      <c r="E5" s="61"/>
      <c r="F5" s="61"/>
      <c r="G5" s="61"/>
      <c r="H5" s="61"/>
      <c r="I5" s="61"/>
      <c r="J5" s="61"/>
      <c r="K5" s="61"/>
      <c r="L5" s="61"/>
      <c r="M5" s="61"/>
      <c r="N5" s="61"/>
      <c r="O5" s="60"/>
      <c r="P5" s="11"/>
      <c r="Q5" s="11"/>
      <c r="R5" s="11"/>
      <c r="S5" s="11"/>
      <c r="T5" s="11"/>
      <c r="U5" s="11"/>
      <c r="V5" s="11"/>
      <c r="W5" s="11"/>
      <c r="X5" s="11"/>
      <c r="Y5" s="11"/>
      <c r="Z5" s="60"/>
      <c r="AA5" s="61"/>
      <c r="AB5" s="61"/>
      <c r="AC5" s="61"/>
      <c r="AD5" s="122"/>
    </row>
    <row r="6" spans="1:44" ht="16.5" x14ac:dyDescent="0.25">
      <c r="A6" s="11"/>
      <c r="B6" s="11"/>
      <c r="C6" s="11"/>
      <c r="D6" s="11"/>
      <c r="E6" s="11"/>
      <c r="F6" s="11"/>
      <c r="G6" s="11"/>
      <c r="H6" s="11"/>
      <c r="I6" s="60"/>
      <c r="J6" s="60"/>
      <c r="K6" s="41"/>
      <c r="L6" s="41"/>
      <c r="M6" s="60"/>
      <c r="N6" s="11"/>
      <c r="O6" s="60"/>
      <c r="P6" s="11"/>
      <c r="Q6" s="11"/>
      <c r="R6" s="11"/>
      <c r="S6" s="11"/>
      <c r="T6" s="11"/>
      <c r="U6" s="11"/>
      <c r="V6" s="11"/>
      <c r="W6" s="11"/>
      <c r="X6" s="11"/>
      <c r="Y6" s="11"/>
      <c r="Z6" s="60"/>
      <c r="AA6" s="60"/>
      <c r="AB6" s="60"/>
      <c r="AC6" s="35" t="s">
        <v>532</v>
      </c>
      <c r="AD6" s="123"/>
    </row>
    <row r="8" spans="1:44" ht="66" customHeight="1" x14ac:dyDescent="0.25">
      <c r="A8" s="218" t="s">
        <v>0</v>
      </c>
      <c r="B8" s="218"/>
      <c r="C8" s="218"/>
      <c r="D8" s="218"/>
      <c r="E8" s="218"/>
      <c r="F8" s="218"/>
      <c r="G8" s="219" t="s">
        <v>1261</v>
      </c>
      <c r="H8" s="220" t="s">
        <v>1</v>
      </c>
      <c r="I8" s="221" t="s">
        <v>949</v>
      </c>
      <c r="J8" s="221"/>
      <c r="K8" s="222" t="s">
        <v>950</v>
      </c>
      <c r="L8" s="222" t="s">
        <v>1108</v>
      </c>
      <c r="M8" s="223" t="s">
        <v>1324</v>
      </c>
      <c r="N8" s="220" t="s">
        <v>2</v>
      </c>
      <c r="O8" s="224" t="s">
        <v>995</v>
      </c>
      <c r="P8" s="225"/>
      <c r="Q8" s="220" t="s">
        <v>1061</v>
      </c>
      <c r="R8" s="220" t="s">
        <v>1078</v>
      </c>
      <c r="S8" s="220" t="s">
        <v>1076</v>
      </c>
      <c r="T8" s="220" t="s">
        <v>1081</v>
      </c>
      <c r="U8" s="220" t="s">
        <v>1094</v>
      </c>
      <c r="V8" s="226" t="s">
        <v>1075</v>
      </c>
      <c r="W8" s="226" t="s">
        <v>1083</v>
      </c>
      <c r="X8" s="226" t="s">
        <v>1088</v>
      </c>
      <c r="Y8" s="226" t="s">
        <v>1105</v>
      </c>
      <c r="Z8" s="227" t="s">
        <v>1086</v>
      </c>
      <c r="AA8" s="228" t="s">
        <v>1128</v>
      </c>
      <c r="AB8" s="228"/>
      <c r="AC8" s="223" t="s">
        <v>1059</v>
      </c>
      <c r="AD8" s="124" t="s">
        <v>1288</v>
      </c>
      <c r="AE8" s="97" t="s">
        <v>2</v>
      </c>
      <c r="AF8" s="97"/>
      <c r="AG8" s="97"/>
      <c r="AL8" s="156" t="s">
        <v>1330</v>
      </c>
      <c r="AM8" s="156" t="s">
        <v>1334</v>
      </c>
      <c r="AN8" s="157" t="s">
        <v>1331</v>
      </c>
      <c r="AO8" s="157" t="s">
        <v>1333</v>
      </c>
      <c r="AP8" s="157" t="s">
        <v>1335</v>
      </c>
      <c r="AQ8" s="157" t="s">
        <v>1341</v>
      </c>
      <c r="AR8" s="157" t="s">
        <v>1340</v>
      </c>
    </row>
    <row r="9" spans="1:44" ht="22.5" customHeight="1" x14ac:dyDescent="0.2">
      <c r="A9" s="220" t="s">
        <v>4</v>
      </c>
      <c r="B9" s="220" t="s">
        <v>4</v>
      </c>
      <c r="C9" s="220" t="s">
        <v>4</v>
      </c>
      <c r="D9" s="220" t="s">
        <v>4</v>
      </c>
      <c r="E9" s="220" t="s">
        <v>4</v>
      </c>
      <c r="F9" s="220" t="s">
        <v>4</v>
      </c>
      <c r="G9" s="229"/>
      <c r="H9" s="229"/>
      <c r="I9" s="221" t="s">
        <v>5</v>
      </c>
      <c r="J9" s="221" t="s">
        <v>6</v>
      </c>
      <c r="K9" s="221"/>
      <c r="L9" s="221"/>
      <c r="M9" s="222"/>
      <c r="N9" s="229"/>
      <c r="O9" s="230"/>
      <c r="P9" s="231"/>
      <c r="Q9" s="231"/>
      <c r="R9" s="231"/>
      <c r="S9" s="231"/>
      <c r="T9" s="231"/>
      <c r="U9" s="231"/>
      <c r="V9" s="231"/>
      <c r="W9" s="231"/>
      <c r="X9" s="231"/>
      <c r="Y9" s="231"/>
      <c r="Z9" s="230"/>
      <c r="AA9" s="221" t="s">
        <v>5</v>
      </c>
      <c r="AB9" s="221" t="s">
        <v>6</v>
      </c>
      <c r="AC9" s="221"/>
      <c r="AD9" s="124"/>
      <c r="AL9" s="162" t="s">
        <v>1329</v>
      </c>
      <c r="AM9" s="162" t="s">
        <v>1332</v>
      </c>
      <c r="AN9" s="162" t="s">
        <v>1332</v>
      </c>
      <c r="AO9" s="162" t="s">
        <v>1332</v>
      </c>
      <c r="AP9" s="162" t="s">
        <v>1336</v>
      </c>
      <c r="AQ9" s="162" t="s">
        <v>1332</v>
      </c>
      <c r="AR9" s="162" t="s">
        <v>1332</v>
      </c>
    </row>
    <row r="10" spans="1:44" ht="15" x14ac:dyDescent="0.2">
      <c r="A10" s="220">
        <v>1</v>
      </c>
      <c r="B10" s="220">
        <v>2</v>
      </c>
      <c r="C10" s="220">
        <v>3</v>
      </c>
      <c r="D10" s="220">
        <v>4</v>
      </c>
      <c r="E10" s="220">
        <v>5</v>
      </c>
      <c r="F10" s="220">
        <v>6</v>
      </c>
      <c r="G10" s="229"/>
      <c r="H10" s="229"/>
      <c r="I10" s="221"/>
      <c r="J10" s="221"/>
      <c r="K10" s="221"/>
      <c r="L10" s="221"/>
      <c r="M10" s="222"/>
      <c r="N10" s="229"/>
      <c r="O10" s="230"/>
      <c r="P10" s="231"/>
      <c r="Q10" s="231"/>
      <c r="R10" s="231"/>
      <c r="S10" s="231"/>
      <c r="T10" s="231"/>
      <c r="U10" s="231"/>
      <c r="V10" s="231"/>
      <c r="W10" s="231"/>
      <c r="X10" s="231"/>
      <c r="Y10" s="231"/>
      <c r="Z10" s="230"/>
      <c r="AA10" s="221"/>
      <c r="AB10" s="221"/>
      <c r="AC10" s="221"/>
      <c r="AD10" s="124"/>
      <c r="AL10" s="162"/>
      <c r="AM10" s="163"/>
      <c r="AN10" s="163"/>
      <c r="AO10" s="163"/>
      <c r="AP10" s="162"/>
      <c r="AQ10" s="163"/>
      <c r="AR10" s="163"/>
    </row>
    <row r="11" spans="1:44" ht="32.25" customHeight="1" x14ac:dyDescent="0.2">
      <c r="A11" s="220" t="s">
        <v>216</v>
      </c>
      <c r="B11" s="220"/>
      <c r="C11" s="232"/>
      <c r="D11" s="232"/>
      <c r="E11" s="232"/>
      <c r="F11" s="232"/>
      <c r="G11" s="226" t="s">
        <v>217</v>
      </c>
      <c r="H11" s="232"/>
      <c r="I11" s="233"/>
      <c r="J11" s="233"/>
      <c r="K11" s="233"/>
      <c r="L11" s="233"/>
      <c r="M11" s="233"/>
      <c r="N11" s="232"/>
      <c r="O11" s="230"/>
      <c r="P11" s="231"/>
      <c r="Q11" s="231"/>
      <c r="R11" s="231"/>
      <c r="S11" s="231"/>
      <c r="T11" s="231"/>
      <c r="U11" s="231"/>
      <c r="V11" s="231"/>
      <c r="W11" s="231"/>
      <c r="X11" s="231"/>
      <c r="Y11" s="231"/>
      <c r="Z11" s="230"/>
      <c r="AA11" s="233"/>
      <c r="AB11" s="233"/>
      <c r="AC11" s="233"/>
      <c r="AD11" s="88"/>
      <c r="AL11" s="162"/>
      <c r="AM11" s="163"/>
      <c r="AN11" s="163"/>
      <c r="AO11" s="163"/>
      <c r="AP11" s="162"/>
      <c r="AQ11" s="163"/>
      <c r="AR11" s="163"/>
    </row>
    <row r="12" spans="1:44" ht="32.25" customHeight="1" x14ac:dyDescent="0.2">
      <c r="A12" s="220"/>
      <c r="B12" s="220" t="s">
        <v>218</v>
      </c>
      <c r="C12" s="232"/>
      <c r="D12" s="232"/>
      <c r="E12" s="232"/>
      <c r="F12" s="232"/>
      <c r="G12" s="226" t="s">
        <v>219</v>
      </c>
      <c r="H12" s="232" t="s">
        <v>1369</v>
      </c>
      <c r="I12" s="234">
        <v>49000</v>
      </c>
      <c r="J12" s="233">
        <v>70000</v>
      </c>
      <c r="K12" s="233"/>
      <c r="L12" s="233"/>
      <c r="M12" s="233"/>
      <c r="N12" s="232"/>
      <c r="O12" s="230"/>
      <c r="P12" s="231"/>
      <c r="Q12" s="231"/>
      <c r="R12" s="231"/>
      <c r="S12" s="231"/>
      <c r="T12" s="231"/>
      <c r="U12" s="231"/>
      <c r="V12" s="231"/>
      <c r="W12" s="231"/>
      <c r="X12" s="231"/>
      <c r="Y12" s="231"/>
      <c r="Z12" s="230"/>
      <c r="AA12" s="234">
        <v>27000</v>
      </c>
      <c r="AB12" s="235">
        <v>70000</v>
      </c>
      <c r="AC12" s="235"/>
      <c r="AD12" s="88" t="s">
        <v>5</v>
      </c>
      <c r="AE12" s="86" t="s">
        <v>1158</v>
      </c>
      <c r="AG12" s="145"/>
      <c r="AH12" s="15">
        <f>AA12-I12</f>
        <v>-22000</v>
      </c>
      <c r="AI12" s="15">
        <f>AB12-J12</f>
        <v>0</v>
      </c>
      <c r="AJ12" s="15">
        <f>M12-AA12</f>
        <v>-27000</v>
      </c>
      <c r="AK12" s="15">
        <f>AB12-M12</f>
        <v>70000</v>
      </c>
      <c r="AL12" s="15"/>
      <c r="AM12" s="15"/>
      <c r="AP12" s="162"/>
      <c r="AQ12" s="155"/>
    </row>
    <row r="13" spans="1:44" ht="21.75" customHeight="1" x14ac:dyDescent="0.2">
      <c r="A13" s="220"/>
      <c r="B13" s="220"/>
      <c r="C13" s="232" t="s">
        <v>1029</v>
      </c>
      <c r="D13" s="232"/>
      <c r="E13" s="232"/>
      <c r="F13" s="232"/>
      <c r="G13" s="231" t="s">
        <v>1027</v>
      </c>
      <c r="H13" s="232" t="s">
        <v>1369</v>
      </c>
      <c r="I13" s="233">
        <v>49000</v>
      </c>
      <c r="J13" s="233">
        <v>70000</v>
      </c>
      <c r="K13" s="233">
        <v>20000</v>
      </c>
      <c r="L13" s="233">
        <v>49000</v>
      </c>
      <c r="M13" s="233">
        <f>L13</f>
        <v>49000</v>
      </c>
      <c r="N13" s="229" t="s">
        <v>1038</v>
      </c>
      <c r="O13" s="230"/>
      <c r="P13" s="231"/>
      <c r="Q13" s="231"/>
      <c r="R13" s="231"/>
      <c r="S13" s="231"/>
      <c r="T13" s="231"/>
      <c r="U13" s="231"/>
      <c r="V13" s="231"/>
      <c r="W13" s="231"/>
      <c r="X13" s="231"/>
      <c r="Y13" s="231"/>
      <c r="Z13" s="230"/>
      <c r="AA13" s="236"/>
      <c r="AB13" s="236"/>
      <c r="AC13" s="234">
        <f>M13</f>
        <v>49000</v>
      </c>
      <c r="AD13" s="88" t="s">
        <v>5</v>
      </c>
      <c r="AF13" s="145">
        <f>AC13-M13</f>
        <v>0</v>
      </c>
      <c r="AG13" s="145">
        <f>AC13-M13</f>
        <v>0</v>
      </c>
      <c r="AH13" s="15">
        <f t="shared" ref="AH13:AH20" si="0">AA13-I13</f>
        <v>-49000</v>
      </c>
      <c r="AI13" s="15">
        <f t="shared" ref="AI13:AI20" si="1">AB13-J13</f>
        <v>-70000</v>
      </c>
      <c r="AJ13" s="15">
        <f>M13-AA12</f>
        <v>22000</v>
      </c>
      <c r="AK13" s="15">
        <f>AB12-M13</f>
        <v>21000</v>
      </c>
      <c r="AL13" s="15"/>
      <c r="AM13" s="15"/>
      <c r="AP13" s="162"/>
      <c r="AQ13" s="155"/>
    </row>
    <row r="14" spans="1:44" ht="21" customHeight="1" x14ac:dyDescent="0.2">
      <c r="A14" s="220"/>
      <c r="B14" s="220"/>
      <c r="C14" s="232" t="s">
        <v>1030</v>
      </c>
      <c r="D14" s="232"/>
      <c r="E14" s="232"/>
      <c r="F14" s="232"/>
      <c r="G14" s="237" t="s">
        <v>1028</v>
      </c>
      <c r="H14" s="232" t="s">
        <v>1369</v>
      </c>
      <c r="I14" s="233">
        <v>49000</v>
      </c>
      <c r="J14" s="233">
        <v>70000</v>
      </c>
      <c r="K14" s="233">
        <v>32000</v>
      </c>
      <c r="L14" s="233">
        <f t="shared" ref="L14:L100" si="2">ROUND((I14+J14)/2,-3)</f>
        <v>60000</v>
      </c>
      <c r="M14" s="233">
        <f>L14</f>
        <v>60000</v>
      </c>
      <c r="N14" s="229"/>
      <c r="O14" s="230"/>
      <c r="P14" s="231"/>
      <c r="Q14" s="231"/>
      <c r="R14" s="231"/>
      <c r="S14" s="231"/>
      <c r="T14" s="231"/>
      <c r="U14" s="231"/>
      <c r="V14" s="231"/>
      <c r="W14" s="231"/>
      <c r="X14" s="231"/>
      <c r="Y14" s="231"/>
      <c r="Z14" s="230">
        <v>49000</v>
      </c>
      <c r="AA14" s="236"/>
      <c r="AB14" s="236"/>
      <c r="AC14" s="235">
        <f t="shared" ref="AC14:AC76" si="3">M14</f>
        <v>60000</v>
      </c>
      <c r="AD14" s="88" t="s">
        <v>5</v>
      </c>
      <c r="AF14" s="145">
        <f t="shared" ref="AF14:AF77" si="4">AC14-M14</f>
        <v>0</v>
      </c>
      <c r="AG14" s="145">
        <f>AC14-M14</f>
        <v>0</v>
      </c>
      <c r="AH14" s="15">
        <f t="shared" si="0"/>
        <v>-49000</v>
      </c>
      <c r="AI14" s="15">
        <f t="shared" si="1"/>
        <v>-70000</v>
      </c>
      <c r="AJ14" s="15">
        <f>M14-AA12</f>
        <v>33000</v>
      </c>
      <c r="AK14" s="15">
        <f>AB12-M14</f>
        <v>10000</v>
      </c>
      <c r="AL14" s="15"/>
      <c r="AM14" s="15"/>
      <c r="AP14" s="162"/>
      <c r="AQ14" s="155"/>
    </row>
    <row r="15" spans="1:44" ht="19.5" customHeight="1" x14ac:dyDescent="0.2">
      <c r="A15" s="220"/>
      <c r="B15" s="220" t="s">
        <v>221</v>
      </c>
      <c r="C15" s="232"/>
      <c r="D15" s="232"/>
      <c r="E15" s="232"/>
      <c r="F15" s="232"/>
      <c r="G15" s="226" t="s">
        <v>222</v>
      </c>
      <c r="H15" s="232"/>
      <c r="I15" s="233"/>
      <c r="J15" s="233"/>
      <c r="K15" s="233"/>
      <c r="L15" s="233"/>
      <c r="M15" s="233"/>
      <c r="N15" s="232"/>
      <c r="O15" s="230"/>
      <c r="P15" s="231"/>
      <c r="Q15" s="231"/>
      <c r="R15" s="231"/>
      <c r="S15" s="231"/>
      <c r="T15" s="231"/>
      <c r="U15" s="231"/>
      <c r="V15" s="231"/>
      <c r="W15" s="231"/>
      <c r="X15" s="231"/>
      <c r="Y15" s="231"/>
      <c r="Z15" s="230"/>
      <c r="AA15" s="230"/>
      <c r="AB15" s="230"/>
      <c r="AC15" s="235"/>
      <c r="AD15" s="88"/>
      <c r="AF15" s="145">
        <f t="shared" si="4"/>
        <v>0</v>
      </c>
      <c r="AH15" s="15">
        <f t="shared" si="0"/>
        <v>0</v>
      </c>
      <c r="AI15" s="15">
        <f t="shared" si="1"/>
        <v>0</v>
      </c>
      <c r="AJ15" s="15">
        <f t="shared" ref="AJ15:AJ18" si="5">M15-AA15</f>
        <v>0</v>
      </c>
      <c r="AK15" s="15">
        <f t="shared" ref="AK15:AK18" si="6">AB15-M15</f>
        <v>0</v>
      </c>
      <c r="AL15" s="15"/>
      <c r="AM15" s="15"/>
      <c r="AP15" s="162"/>
      <c r="AQ15" s="155"/>
    </row>
    <row r="16" spans="1:44" ht="19.5" customHeight="1" x14ac:dyDescent="0.2">
      <c r="A16" s="232"/>
      <c r="B16" s="220"/>
      <c r="C16" s="232" t="s">
        <v>223</v>
      </c>
      <c r="D16" s="232"/>
      <c r="E16" s="232"/>
      <c r="F16" s="232"/>
      <c r="G16" s="237" t="s">
        <v>224</v>
      </c>
      <c r="H16" s="232"/>
      <c r="I16" s="233"/>
      <c r="J16" s="233"/>
      <c r="K16" s="233"/>
      <c r="L16" s="233"/>
      <c r="M16" s="233"/>
      <c r="N16" s="232"/>
      <c r="O16" s="230"/>
      <c r="P16" s="231"/>
      <c r="Q16" s="231"/>
      <c r="R16" s="231"/>
      <c r="S16" s="231"/>
      <c r="T16" s="231"/>
      <c r="U16" s="231"/>
      <c r="V16" s="231"/>
      <c r="W16" s="231"/>
      <c r="X16" s="231"/>
      <c r="Y16" s="231"/>
      <c r="Z16" s="230"/>
      <c r="AA16" s="230"/>
      <c r="AB16" s="230"/>
      <c r="AC16" s="235"/>
      <c r="AD16" s="88"/>
      <c r="AF16" s="145">
        <f t="shared" si="4"/>
        <v>0</v>
      </c>
      <c r="AH16" s="15">
        <f t="shared" si="0"/>
        <v>0</v>
      </c>
      <c r="AI16" s="15">
        <f t="shared" si="1"/>
        <v>0</v>
      </c>
      <c r="AJ16" s="15">
        <f t="shared" si="5"/>
        <v>0</v>
      </c>
      <c r="AK16" s="15">
        <f t="shared" si="6"/>
        <v>0</v>
      </c>
      <c r="AL16" s="15"/>
      <c r="AM16" s="15"/>
      <c r="AP16" s="162"/>
      <c r="AQ16" s="155"/>
    </row>
    <row r="17" spans="1:43" ht="19.5" customHeight="1" x14ac:dyDescent="0.2">
      <c r="A17" s="232"/>
      <c r="B17" s="220"/>
      <c r="C17" s="232"/>
      <c r="D17" s="232" t="s">
        <v>225</v>
      </c>
      <c r="E17" s="232"/>
      <c r="F17" s="232"/>
      <c r="G17" s="237" t="s">
        <v>226</v>
      </c>
      <c r="H17" s="232" t="s">
        <v>1369</v>
      </c>
      <c r="I17" s="233">
        <v>400000</v>
      </c>
      <c r="J17" s="233">
        <v>480000</v>
      </c>
      <c r="K17" s="233"/>
      <c r="L17" s="233">
        <f t="shared" si="2"/>
        <v>440000</v>
      </c>
      <c r="M17" s="233">
        <f>L17</f>
        <v>440000</v>
      </c>
      <c r="N17" s="232"/>
      <c r="O17" s="230"/>
      <c r="P17" s="231"/>
      <c r="Q17" s="231"/>
      <c r="R17" s="231"/>
      <c r="S17" s="231"/>
      <c r="T17" s="231"/>
      <c r="U17" s="231"/>
      <c r="V17" s="231"/>
      <c r="W17" s="231"/>
      <c r="X17" s="231"/>
      <c r="Y17" s="231"/>
      <c r="Z17" s="230"/>
      <c r="AA17" s="235">
        <v>400000</v>
      </c>
      <c r="AB17" s="235">
        <v>480000</v>
      </c>
      <c r="AC17" s="235">
        <f t="shared" si="3"/>
        <v>440000</v>
      </c>
      <c r="AD17" s="88"/>
      <c r="AF17" s="145">
        <f t="shared" si="4"/>
        <v>0</v>
      </c>
      <c r="AH17" s="15">
        <f t="shared" si="0"/>
        <v>0</v>
      </c>
      <c r="AI17" s="15">
        <f t="shared" si="1"/>
        <v>0</v>
      </c>
      <c r="AJ17" s="15">
        <f t="shared" si="5"/>
        <v>40000</v>
      </c>
      <c r="AK17" s="15">
        <f t="shared" si="6"/>
        <v>40000</v>
      </c>
      <c r="AL17" s="15"/>
      <c r="AM17" s="15"/>
      <c r="AP17" s="162"/>
      <c r="AQ17" s="155"/>
    </row>
    <row r="18" spans="1:43" ht="22.5" customHeight="1" x14ac:dyDescent="0.2">
      <c r="A18" s="232"/>
      <c r="B18" s="220"/>
      <c r="C18" s="232"/>
      <c r="D18" s="232" t="s">
        <v>227</v>
      </c>
      <c r="E18" s="231"/>
      <c r="F18" s="232"/>
      <c r="G18" s="237" t="s">
        <v>228</v>
      </c>
      <c r="H18" s="232"/>
      <c r="I18" s="234">
        <v>168000</v>
      </c>
      <c r="J18" s="233">
        <v>240000</v>
      </c>
      <c r="K18" s="233"/>
      <c r="L18" s="233"/>
      <c r="M18" s="233"/>
      <c r="N18" s="232"/>
      <c r="O18" s="230"/>
      <c r="P18" s="231"/>
      <c r="Q18" s="231"/>
      <c r="R18" s="231"/>
      <c r="S18" s="231"/>
      <c r="T18" s="231"/>
      <c r="U18" s="231"/>
      <c r="V18" s="231"/>
      <c r="W18" s="231"/>
      <c r="X18" s="231"/>
      <c r="Y18" s="231"/>
      <c r="Z18" s="230"/>
      <c r="AA18" s="234">
        <v>100000</v>
      </c>
      <c r="AB18" s="235">
        <v>240000</v>
      </c>
      <c r="AC18" s="235"/>
      <c r="AD18" s="88" t="s">
        <v>5</v>
      </c>
      <c r="AE18" s="86" t="s">
        <v>1159</v>
      </c>
      <c r="AF18" s="145">
        <f t="shared" si="4"/>
        <v>0</v>
      </c>
      <c r="AG18" s="145">
        <f t="shared" ref="AG18:AG21" si="7">AC18-M18</f>
        <v>0</v>
      </c>
      <c r="AH18" s="15">
        <f t="shared" si="0"/>
        <v>-68000</v>
      </c>
      <c r="AI18" s="15">
        <f t="shared" si="1"/>
        <v>0</v>
      </c>
      <c r="AJ18" s="15">
        <f t="shared" si="5"/>
        <v>-100000</v>
      </c>
      <c r="AK18" s="15">
        <f t="shared" si="6"/>
        <v>240000</v>
      </c>
      <c r="AL18" s="15"/>
      <c r="AM18" s="15"/>
      <c r="AP18" s="162"/>
      <c r="AQ18" s="155"/>
    </row>
    <row r="19" spans="1:43" ht="24.75" customHeight="1" x14ac:dyDescent="0.2">
      <c r="A19" s="232"/>
      <c r="B19" s="220"/>
      <c r="C19" s="232"/>
      <c r="D19" s="232"/>
      <c r="E19" s="232" t="s">
        <v>1024</v>
      </c>
      <c r="F19" s="232"/>
      <c r="G19" s="231" t="s">
        <v>1017</v>
      </c>
      <c r="H19" s="232" t="s">
        <v>1369</v>
      </c>
      <c r="I19" s="233">
        <v>168000</v>
      </c>
      <c r="J19" s="233">
        <v>240000</v>
      </c>
      <c r="K19" s="233">
        <v>138000</v>
      </c>
      <c r="L19" s="233">
        <v>168000</v>
      </c>
      <c r="M19" s="233">
        <f>L19</f>
        <v>168000</v>
      </c>
      <c r="N19" s="229" t="s">
        <v>1037</v>
      </c>
      <c r="O19" s="230"/>
      <c r="P19" s="231"/>
      <c r="Q19" s="231"/>
      <c r="R19" s="231"/>
      <c r="S19" s="231"/>
      <c r="T19" s="231"/>
      <c r="U19" s="231"/>
      <c r="V19" s="231"/>
      <c r="W19" s="231"/>
      <c r="X19" s="231"/>
      <c r="Y19" s="231"/>
      <c r="Z19" s="230"/>
      <c r="AA19" s="236"/>
      <c r="AB19" s="236"/>
      <c r="AC19" s="234">
        <f t="shared" si="3"/>
        <v>168000</v>
      </c>
      <c r="AD19" s="88" t="s">
        <v>5</v>
      </c>
      <c r="AF19" s="145">
        <f t="shared" si="4"/>
        <v>0</v>
      </c>
      <c r="AG19" s="145">
        <f t="shared" si="7"/>
        <v>0</v>
      </c>
      <c r="AH19" s="15">
        <f t="shared" si="0"/>
        <v>-168000</v>
      </c>
      <c r="AI19" s="15">
        <f t="shared" si="1"/>
        <v>-240000</v>
      </c>
      <c r="AJ19" s="15">
        <f>M19-$AA$18</f>
        <v>68000</v>
      </c>
      <c r="AK19" s="15">
        <f>$AB$18-M19</f>
        <v>72000</v>
      </c>
      <c r="AL19" s="15"/>
      <c r="AM19" s="15"/>
    </row>
    <row r="20" spans="1:43" ht="24.75" customHeight="1" x14ac:dyDescent="0.2">
      <c r="A20" s="232"/>
      <c r="B20" s="220"/>
      <c r="C20" s="232"/>
      <c r="D20" s="232"/>
      <c r="E20" s="232" t="s">
        <v>1025</v>
      </c>
      <c r="F20" s="232"/>
      <c r="G20" s="231" t="s">
        <v>1018</v>
      </c>
      <c r="H20" s="232" t="s">
        <v>1369</v>
      </c>
      <c r="I20" s="233">
        <v>168000</v>
      </c>
      <c r="J20" s="233">
        <v>240000</v>
      </c>
      <c r="K20" s="233">
        <v>168000</v>
      </c>
      <c r="L20" s="233">
        <v>200000</v>
      </c>
      <c r="M20" s="233">
        <f>L20</f>
        <v>200000</v>
      </c>
      <c r="N20" s="229"/>
      <c r="O20" s="230"/>
      <c r="P20" s="231"/>
      <c r="Q20" s="231"/>
      <c r="R20" s="231"/>
      <c r="S20" s="231"/>
      <c r="T20" s="231"/>
      <c r="U20" s="231"/>
      <c r="V20" s="231"/>
      <c r="W20" s="231"/>
      <c r="X20" s="231"/>
      <c r="Y20" s="231"/>
      <c r="Z20" s="230"/>
      <c r="AA20" s="236"/>
      <c r="AB20" s="236"/>
      <c r="AC20" s="234">
        <f t="shared" si="3"/>
        <v>200000</v>
      </c>
      <c r="AD20" s="88" t="s">
        <v>5</v>
      </c>
      <c r="AF20" s="145">
        <f t="shared" si="4"/>
        <v>0</v>
      </c>
      <c r="AG20" s="145">
        <f t="shared" si="7"/>
        <v>0</v>
      </c>
      <c r="AH20" s="15">
        <f t="shared" si="0"/>
        <v>-168000</v>
      </c>
      <c r="AI20" s="15">
        <f t="shared" si="1"/>
        <v>-240000</v>
      </c>
      <c r="AJ20" s="15">
        <f t="shared" ref="AJ20:AJ21" si="8">M20-$AA$18</f>
        <v>100000</v>
      </c>
      <c r="AK20" s="15">
        <f t="shared" ref="AK20:AK21" si="9">$AB$18-M20</f>
        <v>40000</v>
      </c>
      <c r="AL20" s="15"/>
      <c r="AM20" s="15"/>
    </row>
    <row r="21" spans="1:43" ht="24.75" customHeight="1" x14ac:dyDescent="0.2">
      <c r="A21" s="232"/>
      <c r="B21" s="220"/>
      <c r="C21" s="232"/>
      <c r="D21" s="232"/>
      <c r="E21" s="232" t="s">
        <v>1026</v>
      </c>
      <c r="F21" s="232"/>
      <c r="G21" s="231" t="s">
        <v>1023</v>
      </c>
      <c r="H21" s="232" t="s">
        <v>1369</v>
      </c>
      <c r="I21" s="233">
        <v>168000</v>
      </c>
      <c r="J21" s="233">
        <v>240000</v>
      </c>
      <c r="K21" s="233">
        <v>170000</v>
      </c>
      <c r="L21" s="233">
        <f t="shared" si="2"/>
        <v>204000</v>
      </c>
      <c r="M21" s="233">
        <f>L21</f>
        <v>204000</v>
      </c>
      <c r="N21" s="229"/>
      <c r="O21" s="230"/>
      <c r="P21" s="231"/>
      <c r="Q21" s="231"/>
      <c r="R21" s="231"/>
      <c r="S21" s="231"/>
      <c r="T21" s="231"/>
      <c r="U21" s="231"/>
      <c r="V21" s="231"/>
      <c r="W21" s="231"/>
      <c r="X21" s="231"/>
      <c r="Y21" s="231"/>
      <c r="Z21" s="230"/>
      <c r="AA21" s="230"/>
      <c r="AB21" s="230"/>
      <c r="AC21" s="234">
        <f t="shared" si="3"/>
        <v>204000</v>
      </c>
      <c r="AD21" s="88" t="s">
        <v>5</v>
      </c>
      <c r="AF21" s="145">
        <f t="shared" si="4"/>
        <v>0</v>
      </c>
      <c r="AG21" s="145">
        <f t="shared" si="7"/>
        <v>0</v>
      </c>
      <c r="AH21" s="15">
        <f>AA24-I21</f>
        <v>532000</v>
      </c>
      <c r="AI21" s="15">
        <f>AB24-J21</f>
        <v>760000</v>
      </c>
      <c r="AJ21" s="15">
        <f t="shared" si="8"/>
        <v>104000</v>
      </c>
      <c r="AK21" s="15">
        <f t="shared" si="9"/>
        <v>36000</v>
      </c>
      <c r="AL21" s="15"/>
      <c r="AM21" s="15"/>
    </row>
    <row r="22" spans="1:43" ht="17.25" customHeight="1" x14ac:dyDescent="0.2">
      <c r="A22" s="232"/>
      <c r="B22" s="220"/>
      <c r="C22" s="232" t="s">
        <v>229</v>
      </c>
      <c r="D22" s="232"/>
      <c r="E22" s="232"/>
      <c r="F22" s="232"/>
      <c r="G22" s="238" t="s">
        <v>230</v>
      </c>
      <c r="H22" s="232"/>
      <c r="I22" s="233"/>
      <c r="J22" s="233"/>
      <c r="K22" s="233"/>
      <c r="L22" s="233"/>
      <c r="M22" s="233"/>
      <c r="N22" s="232"/>
      <c r="O22" s="230"/>
      <c r="P22" s="231"/>
      <c r="Q22" s="231"/>
      <c r="R22" s="231"/>
      <c r="S22" s="231"/>
      <c r="T22" s="231"/>
      <c r="U22" s="231"/>
      <c r="V22" s="231"/>
      <c r="W22" s="231"/>
      <c r="X22" s="231"/>
      <c r="Y22" s="231"/>
      <c r="Z22" s="230"/>
      <c r="AA22" s="230"/>
      <c r="AB22" s="230"/>
      <c r="AC22" s="235"/>
      <c r="AD22" s="88"/>
      <c r="AF22" s="145">
        <f t="shared" si="4"/>
        <v>0</v>
      </c>
      <c r="AH22" s="15"/>
      <c r="AI22" s="15"/>
      <c r="AJ22" s="15"/>
      <c r="AK22" s="15"/>
      <c r="AL22" s="15"/>
      <c r="AM22" s="15"/>
    </row>
    <row r="23" spans="1:43" ht="33" customHeight="1" x14ac:dyDescent="0.2">
      <c r="A23" s="232"/>
      <c r="B23" s="220"/>
      <c r="C23" s="232"/>
      <c r="D23" s="232" t="s">
        <v>231</v>
      </c>
      <c r="E23" s="232"/>
      <c r="F23" s="232"/>
      <c r="G23" s="237" t="s">
        <v>953</v>
      </c>
      <c r="H23" s="232"/>
      <c r="I23" s="233"/>
      <c r="J23" s="233"/>
      <c r="K23" s="233"/>
      <c r="L23" s="233"/>
      <c r="M23" s="233"/>
      <c r="N23" s="232"/>
      <c r="O23" s="230"/>
      <c r="P23" s="231"/>
      <c r="Q23" s="231"/>
      <c r="R23" s="231"/>
      <c r="S23" s="231"/>
      <c r="T23" s="231"/>
      <c r="U23" s="231"/>
      <c r="V23" s="231"/>
      <c r="W23" s="231"/>
      <c r="X23" s="231"/>
      <c r="Y23" s="231"/>
      <c r="Z23" s="230"/>
      <c r="AA23" s="230"/>
      <c r="AB23" s="230"/>
      <c r="AC23" s="235"/>
      <c r="AD23" s="88"/>
      <c r="AF23" s="145">
        <f t="shared" si="4"/>
        <v>0</v>
      </c>
      <c r="AH23" s="15"/>
      <c r="AI23" s="15"/>
      <c r="AJ23" s="15"/>
      <c r="AK23" s="15"/>
      <c r="AL23" s="15"/>
      <c r="AM23" s="15"/>
    </row>
    <row r="24" spans="1:43" ht="36.75" customHeight="1" x14ac:dyDescent="0.2">
      <c r="A24" s="232"/>
      <c r="B24" s="220"/>
      <c r="C24" s="232"/>
      <c r="D24" s="232"/>
      <c r="E24" s="232" t="s">
        <v>232</v>
      </c>
      <c r="F24" s="232"/>
      <c r="G24" s="237" t="s">
        <v>1370</v>
      </c>
      <c r="H24" s="232" t="s">
        <v>1369</v>
      </c>
      <c r="I24" s="233">
        <v>700000</v>
      </c>
      <c r="J24" s="233">
        <v>1000000</v>
      </c>
      <c r="K24" s="233"/>
      <c r="L24" s="233">
        <f t="shared" si="2"/>
        <v>850000</v>
      </c>
      <c r="M24" s="233">
        <f>L24</f>
        <v>850000</v>
      </c>
      <c r="N24" s="232"/>
      <c r="O24" s="230"/>
      <c r="P24" s="231"/>
      <c r="Q24" s="231"/>
      <c r="R24" s="231"/>
      <c r="S24" s="231"/>
      <c r="T24" s="231"/>
      <c r="U24" s="231"/>
      <c r="V24" s="231"/>
      <c r="W24" s="231"/>
      <c r="X24" s="231"/>
      <c r="Y24" s="231"/>
      <c r="Z24" s="230"/>
      <c r="AA24" s="235">
        <v>700000</v>
      </c>
      <c r="AB24" s="235">
        <v>1000000</v>
      </c>
      <c r="AC24" s="235">
        <f t="shared" si="3"/>
        <v>850000</v>
      </c>
      <c r="AD24" s="88"/>
      <c r="AF24" s="145">
        <f t="shared" si="4"/>
        <v>0</v>
      </c>
      <c r="AH24" s="15">
        <f>AA24-I24</f>
        <v>0</v>
      </c>
      <c r="AI24" s="15">
        <f>AB24-J24</f>
        <v>0</v>
      </c>
      <c r="AJ24" s="15">
        <f>M24-AA24</f>
        <v>150000</v>
      </c>
      <c r="AK24" s="15">
        <f>AB24-M24</f>
        <v>150000</v>
      </c>
      <c r="AL24" s="15"/>
      <c r="AM24" s="15"/>
    </row>
    <row r="25" spans="1:43" ht="54.75" customHeight="1" x14ac:dyDescent="0.2">
      <c r="A25" s="232"/>
      <c r="B25" s="220"/>
      <c r="C25" s="232"/>
      <c r="D25" s="232"/>
      <c r="E25" s="232" t="s">
        <v>233</v>
      </c>
      <c r="F25" s="232"/>
      <c r="G25" s="237" t="s">
        <v>1371</v>
      </c>
      <c r="H25" s="232" t="s">
        <v>1369</v>
      </c>
      <c r="I25" s="233">
        <v>1400000</v>
      </c>
      <c r="J25" s="233">
        <v>2000000</v>
      </c>
      <c r="K25" s="233"/>
      <c r="L25" s="233">
        <f t="shared" si="2"/>
        <v>1700000</v>
      </c>
      <c r="M25" s="233">
        <f>L25</f>
        <v>1700000</v>
      </c>
      <c r="N25" s="232"/>
      <c r="O25" s="230"/>
      <c r="P25" s="231"/>
      <c r="Q25" s="231"/>
      <c r="R25" s="231"/>
      <c r="S25" s="231"/>
      <c r="T25" s="231"/>
      <c r="U25" s="231"/>
      <c r="V25" s="231"/>
      <c r="W25" s="231"/>
      <c r="X25" s="231"/>
      <c r="Y25" s="231"/>
      <c r="Z25" s="230"/>
      <c r="AA25" s="235">
        <v>1400000</v>
      </c>
      <c r="AB25" s="235">
        <v>2000000</v>
      </c>
      <c r="AC25" s="235">
        <f t="shared" si="3"/>
        <v>1700000</v>
      </c>
      <c r="AD25" s="88"/>
      <c r="AF25" s="145">
        <f t="shared" si="4"/>
        <v>0</v>
      </c>
      <c r="AH25" s="15">
        <f t="shared" ref="AH25:AH88" si="10">AA25-I25</f>
        <v>0</v>
      </c>
      <c r="AI25" s="15">
        <f t="shared" ref="AI25:AI88" si="11">AB25-J25</f>
        <v>0</v>
      </c>
      <c r="AJ25" s="15">
        <f t="shared" ref="AJ25:AJ88" si="12">M25-AA25</f>
        <v>300000</v>
      </c>
      <c r="AK25" s="15">
        <f t="shared" ref="AK25:AK88" si="13">AB25-M25</f>
        <v>300000</v>
      </c>
      <c r="AL25" s="15"/>
      <c r="AM25" s="15"/>
    </row>
    <row r="26" spans="1:43" ht="52.5" customHeight="1" x14ac:dyDescent="0.2">
      <c r="A26" s="232"/>
      <c r="B26" s="220"/>
      <c r="C26" s="232"/>
      <c r="D26" s="232"/>
      <c r="E26" s="232" t="s">
        <v>234</v>
      </c>
      <c r="F26" s="232"/>
      <c r="G26" s="239" t="s">
        <v>1372</v>
      </c>
      <c r="H26" s="232" t="s">
        <v>1369</v>
      </c>
      <c r="I26" s="233">
        <v>4200000</v>
      </c>
      <c r="J26" s="233">
        <v>6000000</v>
      </c>
      <c r="K26" s="233"/>
      <c r="L26" s="233">
        <f t="shared" si="2"/>
        <v>5100000</v>
      </c>
      <c r="M26" s="233">
        <f>L26</f>
        <v>5100000</v>
      </c>
      <c r="N26" s="232"/>
      <c r="O26" s="230"/>
      <c r="P26" s="231"/>
      <c r="Q26" s="231"/>
      <c r="R26" s="231"/>
      <c r="S26" s="231"/>
      <c r="T26" s="231"/>
      <c r="U26" s="231"/>
      <c r="V26" s="231"/>
      <c r="W26" s="231"/>
      <c r="X26" s="231"/>
      <c r="Y26" s="231"/>
      <c r="Z26" s="230"/>
      <c r="AA26" s="235">
        <v>4200000</v>
      </c>
      <c r="AB26" s="235">
        <v>6000000</v>
      </c>
      <c r="AC26" s="235">
        <f t="shared" si="3"/>
        <v>5100000</v>
      </c>
      <c r="AD26" s="88"/>
      <c r="AF26" s="145">
        <f t="shared" si="4"/>
        <v>0</v>
      </c>
      <c r="AH26" s="15">
        <f t="shared" si="10"/>
        <v>0</v>
      </c>
      <c r="AI26" s="15">
        <f t="shared" si="11"/>
        <v>0</v>
      </c>
      <c r="AJ26" s="15">
        <f t="shared" si="12"/>
        <v>900000</v>
      </c>
      <c r="AK26" s="15">
        <f t="shared" si="13"/>
        <v>900000</v>
      </c>
      <c r="AL26" s="15"/>
      <c r="AM26" s="15"/>
    </row>
    <row r="27" spans="1:43" ht="55.5" customHeight="1" x14ac:dyDescent="0.2">
      <c r="A27" s="232"/>
      <c r="B27" s="220"/>
      <c r="C27" s="232"/>
      <c r="D27" s="232"/>
      <c r="E27" s="232" t="s">
        <v>235</v>
      </c>
      <c r="F27" s="232"/>
      <c r="G27" s="239" t="s">
        <v>1373</v>
      </c>
      <c r="H27" s="232" t="s">
        <v>1369</v>
      </c>
      <c r="I27" s="233">
        <v>6000000</v>
      </c>
      <c r="J27" s="233">
        <v>8000000</v>
      </c>
      <c r="K27" s="233"/>
      <c r="L27" s="233">
        <f t="shared" si="2"/>
        <v>7000000</v>
      </c>
      <c r="M27" s="233">
        <f>L27</f>
        <v>7000000</v>
      </c>
      <c r="N27" s="232"/>
      <c r="O27" s="230"/>
      <c r="P27" s="231"/>
      <c r="Q27" s="231"/>
      <c r="R27" s="231"/>
      <c r="S27" s="231"/>
      <c r="T27" s="231"/>
      <c r="U27" s="231"/>
      <c r="V27" s="231"/>
      <c r="W27" s="231"/>
      <c r="X27" s="231"/>
      <c r="Y27" s="231"/>
      <c r="Z27" s="230"/>
      <c r="AA27" s="235">
        <v>6000000</v>
      </c>
      <c r="AB27" s="235">
        <v>8000000</v>
      </c>
      <c r="AC27" s="235">
        <f t="shared" si="3"/>
        <v>7000000</v>
      </c>
      <c r="AD27" s="88"/>
      <c r="AF27" s="145">
        <f t="shared" si="4"/>
        <v>0</v>
      </c>
      <c r="AH27" s="15">
        <f t="shared" si="10"/>
        <v>0</v>
      </c>
      <c r="AI27" s="15">
        <f t="shared" si="11"/>
        <v>0</v>
      </c>
      <c r="AJ27" s="15">
        <f t="shared" si="12"/>
        <v>1000000</v>
      </c>
      <c r="AK27" s="15">
        <f t="shared" si="13"/>
        <v>1000000</v>
      </c>
      <c r="AL27" s="15"/>
      <c r="AM27" s="15"/>
    </row>
    <row r="28" spans="1:43" ht="37.5" customHeight="1" x14ac:dyDescent="0.2">
      <c r="A28" s="232"/>
      <c r="B28" s="220"/>
      <c r="C28" s="232"/>
      <c r="D28" s="232"/>
      <c r="E28" s="232" t="s">
        <v>236</v>
      </c>
      <c r="F28" s="232"/>
      <c r="G28" s="239" t="s">
        <v>1374</v>
      </c>
      <c r="H28" s="232" t="s">
        <v>1369</v>
      </c>
      <c r="I28" s="233">
        <v>8000000</v>
      </c>
      <c r="J28" s="233">
        <v>10000000</v>
      </c>
      <c r="K28" s="233"/>
      <c r="L28" s="233">
        <f t="shared" si="2"/>
        <v>9000000</v>
      </c>
      <c r="M28" s="233">
        <f t="shared" ref="M28:M33" si="14">L28</f>
        <v>9000000</v>
      </c>
      <c r="N28" s="232"/>
      <c r="O28" s="230"/>
      <c r="P28" s="231"/>
      <c r="Q28" s="231"/>
      <c r="R28" s="231"/>
      <c r="S28" s="231"/>
      <c r="T28" s="231"/>
      <c r="U28" s="231"/>
      <c r="V28" s="231"/>
      <c r="W28" s="231"/>
      <c r="X28" s="231"/>
      <c r="Y28" s="231"/>
      <c r="Z28" s="230"/>
      <c r="AA28" s="235">
        <v>8000000</v>
      </c>
      <c r="AB28" s="235">
        <v>10000000</v>
      </c>
      <c r="AC28" s="235">
        <f t="shared" si="3"/>
        <v>9000000</v>
      </c>
      <c r="AD28" s="88"/>
      <c r="AF28" s="145">
        <f t="shared" si="4"/>
        <v>0</v>
      </c>
      <c r="AH28" s="15">
        <f t="shared" si="10"/>
        <v>0</v>
      </c>
      <c r="AI28" s="15">
        <f t="shared" si="11"/>
        <v>0</v>
      </c>
      <c r="AJ28" s="15">
        <f t="shared" si="12"/>
        <v>1000000</v>
      </c>
      <c r="AK28" s="15">
        <f t="shared" si="13"/>
        <v>1000000</v>
      </c>
      <c r="AL28" s="15"/>
      <c r="AM28" s="15"/>
    </row>
    <row r="29" spans="1:43" ht="39" customHeight="1" x14ac:dyDescent="0.2">
      <c r="A29" s="232"/>
      <c r="B29" s="220"/>
      <c r="C29" s="232"/>
      <c r="D29" s="232" t="s">
        <v>237</v>
      </c>
      <c r="E29" s="232"/>
      <c r="F29" s="232"/>
      <c r="G29" s="237" t="s">
        <v>238</v>
      </c>
      <c r="H29" s="232"/>
      <c r="I29" s="233"/>
      <c r="J29" s="233"/>
      <c r="K29" s="233"/>
      <c r="L29" s="233"/>
      <c r="M29" s="233"/>
      <c r="N29" s="232"/>
      <c r="O29" s="230"/>
      <c r="P29" s="231"/>
      <c r="Q29" s="231"/>
      <c r="R29" s="231"/>
      <c r="S29" s="231"/>
      <c r="T29" s="231"/>
      <c r="U29" s="231"/>
      <c r="V29" s="231"/>
      <c r="W29" s="231"/>
      <c r="X29" s="231"/>
      <c r="Y29" s="231"/>
      <c r="Z29" s="230"/>
      <c r="AA29" s="236"/>
      <c r="AB29" s="236"/>
      <c r="AC29" s="235"/>
      <c r="AD29" s="88"/>
      <c r="AF29" s="145">
        <f t="shared" si="4"/>
        <v>0</v>
      </c>
      <c r="AH29" s="15">
        <f t="shared" si="10"/>
        <v>0</v>
      </c>
      <c r="AI29" s="15">
        <f t="shared" si="11"/>
        <v>0</v>
      </c>
      <c r="AJ29" s="15">
        <f t="shared" si="12"/>
        <v>0</v>
      </c>
      <c r="AK29" s="15">
        <f t="shared" si="13"/>
        <v>0</v>
      </c>
      <c r="AL29" s="15"/>
      <c r="AM29" s="15"/>
    </row>
    <row r="30" spans="1:43" ht="36" customHeight="1" x14ac:dyDescent="0.2">
      <c r="A30" s="232"/>
      <c r="B30" s="220"/>
      <c r="C30" s="232"/>
      <c r="D30" s="232"/>
      <c r="E30" s="232" t="s">
        <v>239</v>
      </c>
      <c r="F30" s="232"/>
      <c r="G30" s="237" t="s">
        <v>1375</v>
      </c>
      <c r="H30" s="232" t="s">
        <v>1369</v>
      </c>
      <c r="I30" s="233">
        <v>700000</v>
      </c>
      <c r="J30" s="233">
        <v>1000000</v>
      </c>
      <c r="K30" s="233"/>
      <c r="L30" s="233">
        <f t="shared" si="2"/>
        <v>850000</v>
      </c>
      <c r="M30" s="233">
        <f t="shared" si="14"/>
        <v>850000</v>
      </c>
      <c r="N30" s="232"/>
      <c r="O30" s="230"/>
      <c r="P30" s="231"/>
      <c r="Q30" s="231"/>
      <c r="R30" s="231"/>
      <c r="S30" s="231"/>
      <c r="T30" s="231"/>
      <c r="U30" s="231"/>
      <c r="V30" s="231"/>
      <c r="W30" s="231"/>
      <c r="X30" s="231"/>
      <c r="Y30" s="231"/>
      <c r="Z30" s="230"/>
      <c r="AA30" s="235">
        <v>700000</v>
      </c>
      <c r="AB30" s="235">
        <v>1000000</v>
      </c>
      <c r="AC30" s="235">
        <f t="shared" si="3"/>
        <v>850000</v>
      </c>
      <c r="AD30" s="88"/>
      <c r="AF30" s="145">
        <f t="shared" si="4"/>
        <v>0</v>
      </c>
      <c r="AH30" s="15">
        <f t="shared" si="10"/>
        <v>0</v>
      </c>
      <c r="AI30" s="15">
        <f t="shared" si="11"/>
        <v>0</v>
      </c>
      <c r="AJ30" s="15">
        <f t="shared" si="12"/>
        <v>150000</v>
      </c>
      <c r="AK30" s="15">
        <f t="shared" si="13"/>
        <v>150000</v>
      </c>
      <c r="AL30" s="15"/>
      <c r="AM30" s="15"/>
    </row>
    <row r="31" spans="1:43" ht="51" customHeight="1" x14ac:dyDescent="0.2">
      <c r="A31" s="232"/>
      <c r="B31" s="220"/>
      <c r="C31" s="232"/>
      <c r="D31" s="232"/>
      <c r="E31" s="232" t="s">
        <v>240</v>
      </c>
      <c r="F31" s="232"/>
      <c r="G31" s="237" t="s">
        <v>1376</v>
      </c>
      <c r="H31" s="232" t="s">
        <v>1369</v>
      </c>
      <c r="I31" s="233">
        <v>1400000</v>
      </c>
      <c r="J31" s="233">
        <v>2000000</v>
      </c>
      <c r="K31" s="233"/>
      <c r="L31" s="233">
        <f t="shared" si="2"/>
        <v>1700000</v>
      </c>
      <c r="M31" s="233">
        <f t="shared" si="14"/>
        <v>1700000</v>
      </c>
      <c r="N31" s="232"/>
      <c r="O31" s="230"/>
      <c r="P31" s="231"/>
      <c r="Q31" s="231"/>
      <c r="R31" s="231"/>
      <c r="S31" s="231"/>
      <c r="T31" s="231"/>
      <c r="U31" s="231"/>
      <c r="V31" s="231"/>
      <c r="W31" s="231"/>
      <c r="X31" s="231"/>
      <c r="Y31" s="231"/>
      <c r="Z31" s="230"/>
      <c r="AA31" s="235">
        <v>1400000</v>
      </c>
      <c r="AB31" s="235">
        <v>2000000</v>
      </c>
      <c r="AC31" s="235">
        <f t="shared" si="3"/>
        <v>1700000</v>
      </c>
      <c r="AD31" s="88"/>
      <c r="AF31" s="145">
        <f t="shared" si="4"/>
        <v>0</v>
      </c>
      <c r="AH31" s="15">
        <f t="shared" si="10"/>
        <v>0</v>
      </c>
      <c r="AI31" s="15">
        <f t="shared" si="11"/>
        <v>0</v>
      </c>
      <c r="AJ31" s="15">
        <f t="shared" si="12"/>
        <v>300000</v>
      </c>
      <c r="AK31" s="15">
        <f t="shared" si="13"/>
        <v>300000</v>
      </c>
      <c r="AL31" s="15"/>
      <c r="AM31" s="15"/>
    </row>
    <row r="32" spans="1:43" ht="39.75" customHeight="1" x14ac:dyDescent="0.2">
      <c r="A32" s="232"/>
      <c r="B32" s="220"/>
      <c r="C32" s="232"/>
      <c r="D32" s="232"/>
      <c r="E32" s="232" t="s">
        <v>241</v>
      </c>
      <c r="F32" s="232"/>
      <c r="G32" s="237" t="s">
        <v>1377</v>
      </c>
      <c r="H32" s="232" t="s">
        <v>1369</v>
      </c>
      <c r="I32" s="233">
        <v>2100000</v>
      </c>
      <c r="J32" s="233">
        <v>3000000</v>
      </c>
      <c r="K32" s="233"/>
      <c r="L32" s="233">
        <f t="shared" si="2"/>
        <v>2550000</v>
      </c>
      <c r="M32" s="233">
        <f t="shared" si="14"/>
        <v>2550000</v>
      </c>
      <c r="N32" s="232"/>
      <c r="O32" s="230"/>
      <c r="P32" s="231"/>
      <c r="Q32" s="231"/>
      <c r="R32" s="231"/>
      <c r="S32" s="231"/>
      <c r="T32" s="231"/>
      <c r="U32" s="231"/>
      <c r="V32" s="231"/>
      <c r="W32" s="231"/>
      <c r="X32" s="231"/>
      <c r="Y32" s="231"/>
      <c r="Z32" s="230"/>
      <c r="AA32" s="235">
        <v>2100000</v>
      </c>
      <c r="AB32" s="235">
        <v>3000000</v>
      </c>
      <c r="AC32" s="235">
        <f t="shared" si="3"/>
        <v>2550000</v>
      </c>
      <c r="AD32" s="88"/>
      <c r="AF32" s="145">
        <f t="shared" si="4"/>
        <v>0</v>
      </c>
      <c r="AH32" s="15">
        <f t="shared" si="10"/>
        <v>0</v>
      </c>
      <c r="AI32" s="15">
        <f t="shared" si="11"/>
        <v>0</v>
      </c>
      <c r="AJ32" s="15">
        <f t="shared" si="12"/>
        <v>450000</v>
      </c>
      <c r="AK32" s="15">
        <f t="shared" si="13"/>
        <v>450000</v>
      </c>
      <c r="AL32" s="15"/>
      <c r="AM32" s="15"/>
    </row>
    <row r="33" spans="1:39" ht="39.75" customHeight="1" x14ac:dyDescent="0.2">
      <c r="A33" s="232"/>
      <c r="B33" s="220"/>
      <c r="C33" s="232"/>
      <c r="D33" s="232"/>
      <c r="E33" s="232" t="s">
        <v>242</v>
      </c>
      <c r="F33" s="232"/>
      <c r="G33" s="240" t="s">
        <v>1378</v>
      </c>
      <c r="H33" s="232" t="s">
        <v>1369</v>
      </c>
      <c r="I33" s="233">
        <v>3000000</v>
      </c>
      <c r="J33" s="233">
        <v>4000000</v>
      </c>
      <c r="K33" s="233"/>
      <c r="L33" s="233">
        <f t="shared" si="2"/>
        <v>3500000</v>
      </c>
      <c r="M33" s="233">
        <f t="shared" si="14"/>
        <v>3500000</v>
      </c>
      <c r="N33" s="232"/>
      <c r="O33" s="230"/>
      <c r="P33" s="231"/>
      <c r="Q33" s="231"/>
      <c r="R33" s="231"/>
      <c r="S33" s="231"/>
      <c r="T33" s="231"/>
      <c r="U33" s="231"/>
      <c r="V33" s="231"/>
      <c r="W33" s="231"/>
      <c r="X33" s="231"/>
      <c r="Y33" s="231"/>
      <c r="Z33" s="230"/>
      <c r="AA33" s="235">
        <v>3000000</v>
      </c>
      <c r="AB33" s="235">
        <v>4000000</v>
      </c>
      <c r="AC33" s="235">
        <f t="shared" si="3"/>
        <v>3500000</v>
      </c>
      <c r="AD33" s="88"/>
      <c r="AF33" s="145">
        <f t="shared" si="4"/>
        <v>0</v>
      </c>
      <c r="AH33" s="15">
        <f t="shared" si="10"/>
        <v>0</v>
      </c>
      <c r="AI33" s="15">
        <f t="shared" si="11"/>
        <v>0</v>
      </c>
      <c r="AJ33" s="15">
        <f t="shared" si="12"/>
        <v>500000</v>
      </c>
      <c r="AK33" s="15">
        <f t="shared" si="13"/>
        <v>500000</v>
      </c>
      <c r="AL33" s="15"/>
      <c r="AM33" s="15"/>
    </row>
    <row r="34" spans="1:39" ht="34.5" customHeight="1" x14ac:dyDescent="0.2">
      <c r="A34" s="232"/>
      <c r="B34" s="220"/>
      <c r="C34" s="232"/>
      <c r="D34" s="232" t="s">
        <v>243</v>
      </c>
      <c r="E34" s="232"/>
      <c r="F34" s="232"/>
      <c r="G34" s="237" t="s">
        <v>244</v>
      </c>
      <c r="H34" s="232"/>
      <c r="I34" s="233"/>
      <c r="J34" s="233"/>
      <c r="K34" s="233"/>
      <c r="L34" s="233"/>
      <c r="M34" s="233"/>
      <c r="N34" s="232"/>
      <c r="O34" s="230"/>
      <c r="P34" s="231"/>
      <c r="Q34" s="231"/>
      <c r="R34" s="231"/>
      <c r="S34" s="231"/>
      <c r="T34" s="231"/>
      <c r="U34" s="231"/>
      <c r="V34" s="231"/>
      <c r="W34" s="231"/>
      <c r="X34" s="231"/>
      <c r="Y34" s="231"/>
      <c r="Z34" s="230"/>
      <c r="AA34" s="236"/>
      <c r="AB34" s="236"/>
      <c r="AC34" s="235"/>
      <c r="AD34" s="88"/>
      <c r="AF34" s="145">
        <f t="shared" si="4"/>
        <v>0</v>
      </c>
      <c r="AH34" s="15">
        <f t="shared" si="10"/>
        <v>0</v>
      </c>
      <c r="AI34" s="15">
        <f t="shared" si="11"/>
        <v>0</v>
      </c>
      <c r="AJ34" s="15">
        <f t="shared" si="12"/>
        <v>0</v>
      </c>
      <c r="AK34" s="15">
        <f t="shared" si="13"/>
        <v>0</v>
      </c>
      <c r="AL34" s="15"/>
      <c r="AM34" s="15"/>
    </row>
    <row r="35" spans="1:39" ht="36.75" customHeight="1" x14ac:dyDescent="0.2">
      <c r="A35" s="232"/>
      <c r="B35" s="220"/>
      <c r="C35" s="232"/>
      <c r="D35" s="232"/>
      <c r="E35" s="232" t="s">
        <v>245</v>
      </c>
      <c r="F35" s="232"/>
      <c r="G35" s="240" t="s">
        <v>1154</v>
      </c>
      <c r="H35" s="232" t="s">
        <v>1369</v>
      </c>
      <c r="I35" s="233">
        <v>70000</v>
      </c>
      <c r="J35" s="233">
        <v>100000</v>
      </c>
      <c r="K35" s="233"/>
      <c r="L35" s="233">
        <f t="shared" si="2"/>
        <v>85000</v>
      </c>
      <c r="M35" s="233">
        <v>100000</v>
      </c>
      <c r="N35" s="232" t="s">
        <v>1109</v>
      </c>
      <c r="O35" s="230"/>
      <c r="P35" s="231"/>
      <c r="Q35" s="231"/>
      <c r="R35" s="231"/>
      <c r="S35" s="231"/>
      <c r="T35" s="231"/>
      <c r="U35" s="231"/>
      <c r="V35" s="231"/>
      <c r="W35" s="231"/>
      <c r="X35" s="231"/>
      <c r="Y35" s="231"/>
      <c r="Z35" s="230"/>
      <c r="AA35" s="235">
        <v>70000</v>
      </c>
      <c r="AB35" s="235">
        <v>100000</v>
      </c>
      <c r="AC35" s="235">
        <f t="shared" si="3"/>
        <v>100000</v>
      </c>
      <c r="AD35" s="88" t="s">
        <v>1271</v>
      </c>
      <c r="AF35" s="145">
        <f t="shared" si="4"/>
        <v>0</v>
      </c>
      <c r="AH35" s="15">
        <f t="shared" si="10"/>
        <v>0</v>
      </c>
      <c r="AI35" s="15">
        <f t="shared" si="11"/>
        <v>0</v>
      </c>
      <c r="AJ35" s="15">
        <f t="shared" si="12"/>
        <v>30000</v>
      </c>
      <c r="AK35" s="15">
        <f t="shared" si="13"/>
        <v>0</v>
      </c>
      <c r="AL35" s="15"/>
      <c r="AM35" s="15"/>
    </row>
    <row r="36" spans="1:39" ht="24.75" customHeight="1" x14ac:dyDescent="0.2">
      <c r="A36" s="232"/>
      <c r="B36" s="220"/>
      <c r="C36" s="232"/>
      <c r="D36" s="232"/>
      <c r="E36" s="232" t="s">
        <v>246</v>
      </c>
      <c r="F36" s="232"/>
      <c r="G36" s="240" t="s">
        <v>1012</v>
      </c>
      <c r="H36" s="232" t="s">
        <v>1369</v>
      </c>
      <c r="I36" s="233">
        <v>77000</v>
      </c>
      <c r="J36" s="234">
        <v>110000</v>
      </c>
      <c r="K36" s="233">
        <v>91000</v>
      </c>
      <c r="L36" s="241" t="s">
        <v>1111</v>
      </c>
      <c r="M36" s="234">
        <v>110000</v>
      </c>
      <c r="N36" s="232" t="s">
        <v>1110</v>
      </c>
      <c r="O36" s="230"/>
      <c r="P36" s="231"/>
      <c r="Q36" s="231"/>
      <c r="R36" s="231"/>
      <c r="S36" s="231"/>
      <c r="T36" s="231"/>
      <c r="U36" s="231"/>
      <c r="V36" s="231"/>
      <c r="W36" s="231"/>
      <c r="X36" s="231"/>
      <c r="Y36" s="231"/>
      <c r="Z36" s="230"/>
      <c r="AA36" s="235">
        <v>77000</v>
      </c>
      <c r="AB36" s="234">
        <v>150000</v>
      </c>
      <c r="AC36" s="234">
        <f t="shared" si="3"/>
        <v>110000</v>
      </c>
      <c r="AD36" s="88" t="s">
        <v>1290</v>
      </c>
      <c r="AF36" s="145">
        <f t="shared" si="4"/>
        <v>0</v>
      </c>
      <c r="AH36" s="15">
        <f t="shared" si="10"/>
        <v>0</v>
      </c>
      <c r="AI36" s="15">
        <f t="shared" si="11"/>
        <v>40000</v>
      </c>
      <c r="AJ36" s="15">
        <f t="shared" si="12"/>
        <v>33000</v>
      </c>
      <c r="AK36" s="15">
        <f t="shared" si="13"/>
        <v>40000</v>
      </c>
      <c r="AL36" s="15"/>
      <c r="AM36" s="15"/>
    </row>
    <row r="37" spans="1:39" ht="24" customHeight="1" x14ac:dyDescent="0.2">
      <c r="A37" s="232"/>
      <c r="B37" s="220"/>
      <c r="C37" s="232"/>
      <c r="D37" s="232"/>
      <c r="E37" s="232" t="s">
        <v>247</v>
      </c>
      <c r="F37" s="232"/>
      <c r="G37" s="237" t="s">
        <v>248</v>
      </c>
      <c r="H37" s="232"/>
      <c r="I37" s="233">
        <v>140000</v>
      </c>
      <c r="J37" s="233">
        <v>200000</v>
      </c>
      <c r="K37" s="233"/>
      <c r="L37" s="233"/>
      <c r="M37" s="233"/>
      <c r="N37" s="242"/>
      <c r="O37" s="230"/>
      <c r="P37" s="231"/>
      <c r="Q37" s="231"/>
      <c r="R37" s="231"/>
      <c r="S37" s="231"/>
      <c r="T37" s="231"/>
      <c r="U37" s="231"/>
      <c r="V37" s="231"/>
      <c r="W37" s="231"/>
      <c r="X37" s="231"/>
      <c r="Y37" s="231"/>
      <c r="Z37" s="230"/>
      <c r="AA37" s="234">
        <v>80000</v>
      </c>
      <c r="AB37" s="235">
        <v>200000</v>
      </c>
      <c r="AC37" s="235"/>
      <c r="AD37" s="88"/>
      <c r="AE37" s="86" t="s">
        <v>1158</v>
      </c>
      <c r="AF37" s="145">
        <f t="shared" si="4"/>
        <v>0</v>
      </c>
      <c r="AH37" s="15">
        <f t="shared" si="10"/>
        <v>-60000</v>
      </c>
      <c r="AI37" s="15">
        <f t="shared" si="11"/>
        <v>0</v>
      </c>
      <c r="AJ37" s="15">
        <f t="shared" si="12"/>
        <v>-80000</v>
      </c>
      <c r="AK37" s="15">
        <f t="shared" si="13"/>
        <v>200000</v>
      </c>
      <c r="AL37" s="15"/>
      <c r="AM37" s="15"/>
    </row>
    <row r="38" spans="1:39" ht="22.5" customHeight="1" x14ac:dyDescent="0.2">
      <c r="A38" s="232"/>
      <c r="B38" s="220"/>
      <c r="C38" s="232"/>
      <c r="D38" s="232"/>
      <c r="E38" s="232"/>
      <c r="F38" s="232" t="s">
        <v>986</v>
      </c>
      <c r="G38" s="237" t="s">
        <v>987</v>
      </c>
      <c r="H38" s="232" t="s">
        <v>1369</v>
      </c>
      <c r="I38" s="233"/>
      <c r="J38" s="233"/>
      <c r="K38" s="233">
        <v>170000</v>
      </c>
      <c r="L38" s="233">
        <f>K38</f>
        <v>170000</v>
      </c>
      <c r="M38" s="233">
        <f>L38</f>
        <v>170000</v>
      </c>
      <c r="N38" s="229" t="s">
        <v>1039</v>
      </c>
      <c r="O38" s="230">
        <f>(98042+106281+100318+97874+136364+125455)/6</f>
        <v>110722.33333333333</v>
      </c>
      <c r="P38" s="231"/>
      <c r="Q38" s="237" t="s">
        <v>1065</v>
      </c>
      <c r="R38" s="227">
        <v>100000</v>
      </c>
      <c r="S38" s="227">
        <f>ROUND(175000/1.1,-3)</f>
        <v>159000</v>
      </c>
      <c r="T38" s="227">
        <f>ROUND(125000/1.1,-3)</f>
        <v>114000</v>
      </c>
      <c r="U38" s="227">
        <f>ROUND(150000/1.1,-3)</f>
        <v>136000</v>
      </c>
      <c r="V38" s="231"/>
      <c r="W38" s="231"/>
      <c r="X38" s="231"/>
      <c r="Y38" s="231"/>
      <c r="Z38" s="230">
        <v>160000</v>
      </c>
      <c r="AA38" s="235"/>
      <c r="AB38" s="235"/>
      <c r="AC38" s="234">
        <f t="shared" si="3"/>
        <v>170000</v>
      </c>
      <c r="AD38" s="88" t="s">
        <v>5</v>
      </c>
      <c r="AF38" s="145">
        <f t="shared" si="4"/>
        <v>0</v>
      </c>
      <c r="AG38" s="145">
        <f t="shared" ref="AG38:AG39" si="15">AC38-M38</f>
        <v>0</v>
      </c>
      <c r="AH38" s="15">
        <f t="shared" si="10"/>
        <v>0</v>
      </c>
      <c r="AI38" s="15">
        <f t="shared" si="11"/>
        <v>0</v>
      </c>
      <c r="AJ38" s="15">
        <f>M38-$AA$37</f>
        <v>90000</v>
      </c>
      <c r="AK38" s="15">
        <f>$AB$37-M38</f>
        <v>30000</v>
      </c>
      <c r="AL38" s="15"/>
      <c r="AM38" s="15"/>
    </row>
    <row r="39" spans="1:39" ht="22.5" customHeight="1" x14ac:dyDescent="0.2">
      <c r="A39" s="232"/>
      <c r="B39" s="220"/>
      <c r="C39" s="232"/>
      <c r="D39" s="232"/>
      <c r="E39" s="232"/>
      <c r="F39" s="232" t="s">
        <v>988</v>
      </c>
      <c r="G39" s="237" t="s">
        <v>989</v>
      </c>
      <c r="H39" s="232" t="s">
        <v>1369</v>
      </c>
      <c r="I39" s="233"/>
      <c r="J39" s="233"/>
      <c r="K39" s="233">
        <v>155000</v>
      </c>
      <c r="L39" s="233">
        <f>K39</f>
        <v>155000</v>
      </c>
      <c r="M39" s="233">
        <f>L39</f>
        <v>155000</v>
      </c>
      <c r="N39" s="229"/>
      <c r="O39" s="230">
        <f>(91871+92349+92227+91039+131656+130000+116363+90909)/8</f>
        <v>104551.75</v>
      </c>
      <c r="P39" s="231"/>
      <c r="Q39" s="237" t="s">
        <v>1066</v>
      </c>
      <c r="R39" s="227">
        <v>100000</v>
      </c>
      <c r="S39" s="227">
        <f>ROUND(165000/1.1,-3)</f>
        <v>150000</v>
      </c>
      <c r="T39" s="227">
        <f>ROUND(115000/1.1,-3)</f>
        <v>105000</v>
      </c>
      <c r="U39" s="227">
        <f>ROUND(140000/1.1,-3)</f>
        <v>127000</v>
      </c>
      <c r="V39" s="231"/>
      <c r="W39" s="231"/>
      <c r="X39" s="231"/>
      <c r="Y39" s="231"/>
      <c r="Z39" s="230">
        <v>150000</v>
      </c>
      <c r="AA39" s="235"/>
      <c r="AB39" s="235"/>
      <c r="AC39" s="234">
        <f t="shared" si="3"/>
        <v>155000</v>
      </c>
      <c r="AD39" s="88" t="s">
        <v>5</v>
      </c>
      <c r="AF39" s="145">
        <f t="shared" si="4"/>
        <v>0</v>
      </c>
      <c r="AG39" s="145">
        <f t="shared" si="15"/>
        <v>0</v>
      </c>
      <c r="AH39" s="15">
        <f t="shared" si="10"/>
        <v>0</v>
      </c>
      <c r="AI39" s="15">
        <f t="shared" si="11"/>
        <v>0</v>
      </c>
      <c r="AJ39" s="15">
        <f>M39-$AA$37</f>
        <v>75000</v>
      </c>
      <c r="AK39" s="15">
        <f>$AB$37-M39</f>
        <v>45000</v>
      </c>
      <c r="AL39" s="15"/>
      <c r="AM39" s="15"/>
    </row>
    <row r="40" spans="1:39" ht="21.75" customHeight="1" x14ac:dyDescent="0.2">
      <c r="A40" s="232"/>
      <c r="B40" s="220"/>
      <c r="C40" s="232"/>
      <c r="D40" s="232"/>
      <c r="E40" s="232" t="s">
        <v>249</v>
      </c>
      <c r="F40" s="232"/>
      <c r="G40" s="237" t="s">
        <v>250</v>
      </c>
      <c r="H40" s="232"/>
      <c r="I40" s="234">
        <v>168000</v>
      </c>
      <c r="J40" s="233">
        <v>240000</v>
      </c>
      <c r="K40" s="233"/>
      <c r="L40" s="233"/>
      <c r="M40" s="233"/>
      <c r="N40" s="242"/>
      <c r="O40" s="230"/>
      <c r="P40" s="231"/>
      <c r="Q40" s="237"/>
      <c r="R40" s="237"/>
      <c r="S40" s="237"/>
      <c r="T40" s="237"/>
      <c r="U40" s="237"/>
      <c r="V40" s="231"/>
      <c r="W40" s="231"/>
      <c r="X40" s="231"/>
      <c r="Y40" s="231"/>
      <c r="Z40" s="230"/>
      <c r="AA40" s="234">
        <v>90000</v>
      </c>
      <c r="AB40" s="235">
        <v>240000</v>
      </c>
      <c r="AC40" s="235"/>
      <c r="AD40" s="88"/>
      <c r="AE40" s="86" t="s">
        <v>1160</v>
      </c>
      <c r="AF40" s="145">
        <f t="shared" si="4"/>
        <v>0</v>
      </c>
      <c r="AH40" s="84">
        <f t="shared" si="10"/>
        <v>-78000</v>
      </c>
      <c r="AI40" s="15">
        <f t="shared" si="11"/>
        <v>0</v>
      </c>
      <c r="AJ40" s="15"/>
      <c r="AK40" s="15"/>
      <c r="AL40" s="15"/>
      <c r="AM40" s="15"/>
    </row>
    <row r="41" spans="1:39" ht="23.25" customHeight="1" x14ac:dyDescent="0.2">
      <c r="A41" s="232"/>
      <c r="B41" s="220"/>
      <c r="C41" s="232"/>
      <c r="D41" s="232"/>
      <c r="E41" s="232"/>
      <c r="F41" s="232" t="s">
        <v>1040</v>
      </c>
      <c r="G41" s="231" t="s">
        <v>1002</v>
      </c>
      <c r="H41" s="232" t="s">
        <v>1369</v>
      </c>
      <c r="I41" s="234">
        <v>168000</v>
      </c>
      <c r="J41" s="233">
        <v>240000</v>
      </c>
      <c r="K41" s="243">
        <v>192000</v>
      </c>
      <c r="L41" s="233">
        <f>ROUND(L44*1.15,-3)</f>
        <v>208000</v>
      </c>
      <c r="M41" s="234">
        <f t="shared" ref="M41:M53" si="16">L41</f>
        <v>208000</v>
      </c>
      <c r="N41" s="229" t="s">
        <v>1039</v>
      </c>
      <c r="O41" s="230"/>
      <c r="P41" s="231" t="s">
        <v>1016</v>
      </c>
      <c r="Q41" s="237" t="s">
        <v>1067</v>
      </c>
      <c r="R41" s="237"/>
      <c r="S41" s="237"/>
      <c r="T41" s="237"/>
      <c r="U41" s="227">
        <f>ROUND(195000/1.1,-3)</f>
        <v>177000</v>
      </c>
      <c r="V41" s="231"/>
      <c r="W41" s="231"/>
      <c r="X41" s="231"/>
      <c r="Y41" s="231"/>
      <c r="Z41" s="230"/>
      <c r="AA41" s="234">
        <v>90000</v>
      </c>
      <c r="AB41" s="235">
        <v>240000</v>
      </c>
      <c r="AC41" s="235">
        <f t="shared" si="3"/>
        <v>208000</v>
      </c>
      <c r="AD41" s="88" t="s">
        <v>5</v>
      </c>
      <c r="AE41" s="86" t="s">
        <v>1166</v>
      </c>
      <c r="AF41" s="145">
        <f t="shared" si="4"/>
        <v>0</v>
      </c>
      <c r="AG41" s="145">
        <f t="shared" ref="AG41:AG48" si="17">AC41-M41</f>
        <v>0</v>
      </c>
      <c r="AH41" s="15">
        <f t="shared" si="10"/>
        <v>-78000</v>
      </c>
      <c r="AI41" s="15">
        <f t="shared" si="11"/>
        <v>0</v>
      </c>
      <c r="AJ41" s="15">
        <f t="shared" si="12"/>
        <v>118000</v>
      </c>
      <c r="AK41" s="15">
        <f t="shared" si="13"/>
        <v>32000</v>
      </c>
      <c r="AL41" s="84">
        <f>(320000+300000+270000)/1.1/3</f>
        <v>269696.96969696967</v>
      </c>
      <c r="AM41" s="84"/>
    </row>
    <row r="42" spans="1:39" ht="23.25" customHeight="1" x14ac:dyDescent="0.2">
      <c r="A42" s="232"/>
      <c r="B42" s="220"/>
      <c r="C42" s="232"/>
      <c r="D42" s="232"/>
      <c r="E42" s="232"/>
      <c r="F42" s="232" t="s">
        <v>1041</v>
      </c>
      <c r="G42" s="231" t="s">
        <v>1003</v>
      </c>
      <c r="H42" s="232" t="s">
        <v>1369</v>
      </c>
      <c r="I42" s="234">
        <v>168000</v>
      </c>
      <c r="J42" s="233">
        <v>240000</v>
      </c>
      <c r="K42" s="243">
        <v>245000</v>
      </c>
      <c r="L42" s="233">
        <v>240000</v>
      </c>
      <c r="M42" s="234">
        <f t="shared" si="16"/>
        <v>240000</v>
      </c>
      <c r="N42" s="229"/>
      <c r="O42" s="230"/>
      <c r="P42" s="231"/>
      <c r="Q42" s="237" t="s">
        <v>1068</v>
      </c>
      <c r="R42" s="227">
        <v>181000</v>
      </c>
      <c r="S42" s="237"/>
      <c r="T42" s="227">
        <f>ROUND(190000/1.1,-3)</f>
        <v>173000</v>
      </c>
      <c r="U42" s="227">
        <f>ROUND(190000/1.1,-3)</f>
        <v>173000</v>
      </c>
      <c r="V42" s="231"/>
      <c r="W42" s="231"/>
      <c r="X42" s="231"/>
      <c r="Y42" s="231"/>
      <c r="Z42" s="230"/>
      <c r="AA42" s="234">
        <v>90000</v>
      </c>
      <c r="AB42" s="235">
        <v>240000</v>
      </c>
      <c r="AC42" s="235">
        <f t="shared" si="3"/>
        <v>240000</v>
      </c>
      <c r="AD42" s="88" t="s">
        <v>5</v>
      </c>
      <c r="AE42" s="86" t="s">
        <v>1167</v>
      </c>
      <c r="AF42" s="145">
        <f t="shared" si="4"/>
        <v>0</v>
      </c>
      <c r="AG42" s="145">
        <f t="shared" si="17"/>
        <v>0</v>
      </c>
      <c r="AH42" s="15">
        <f t="shared" si="10"/>
        <v>-78000</v>
      </c>
      <c r="AI42" s="15">
        <f t="shared" si="11"/>
        <v>0</v>
      </c>
      <c r="AJ42" s="15">
        <f t="shared" si="12"/>
        <v>150000</v>
      </c>
      <c r="AK42" s="15">
        <f t="shared" si="13"/>
        <v>0</v>
      </c>
      <c r="AL42" s="84">
        <f>(290000+300000+265000+280000)/1.1/4</f>
        <v>257954.54545454544</v>
      </c>
      <c r="AM42" s="84"/>
    </row>
    <row r="43" spans="1:39" ht="23.25" customHeight="1" x14ac:dyDescent="0.2">
      <c r="A43" s="232"/>
      <c r="B43" s="220"/>
      <c r="C43" s="232"/>
      <c r="D43" s="232"/>
      <c r="E43" s="232"/>
      <c r="F43" s="232" t="s">
        <v>1042</v>
      </c>
      <c r="G43" s="231" t="s">
        <v>1004</v>
      </c>
      <c r="H43" s="232" t="s">
        <v>1369</v>
      </c>
      <c r="I43" s="234">
        <v>168000</v>
      </c>
      <c r="J43" s="233">
        <v>240000</v>
      </c>
      <c r="K43" s="243">
        <v>178000</v>
      </c>
      <c r="L43" s="233">
        <f>ROUND(L44*1.1,-3)</f>
        <v>199000</v>
      </c>
      <c r="M43" s="234">
        <f t="shared" si="16"/>
        <v>199000</v>
      </c>
      <c r="N43" s="229"/>
      <c r="O43" s="230"/>
      <c r="P43" s="231" t="s">
        <v>1011</v>
      </c>
      <c r="Q43" s="237" t="s">
        <v>1069</v>
      </c>
      <c r="R43" s="227">
        <v>170000</v>
      </c>
      <c r="S43" s="227">
        <f>ROUND(235000/1.1,-3)</f>
        <v>214000</v>
      </c>
      <c r="T43" s="227">
        <f>ROUND(170000/1.1,-3)</f>
        <v>155000</v>
      </c>
      <c r="U43" s="227">
        <f>ROUND(180000/1.1,-3)</f>
        <v>164000</v>
      </c>
      <c r="V43" s="231"/>
      <c r="W43" s="231"/>
      <c r="X43" s="231"/>
      <c r="Y43" s="231"/>
      <c r="Z43" s="230">
        <v>190000</v>
      </c>
      <c r="AA43" s="234">
        <v>90000</v>
      </c>
      <c r="AB43" s="235">
        <v>240000</v>
      </c>
      <c r="AC43" s="235">
        <f t="shared" si="3"/>
        <v>199000</v>
      </c>
      <c r="AD43" s="88" t="s">
        <v>5</v>
      </c>
      <c r="AE43" s="86" t="s">
        <v>1168</v>
      </c>
      <c r="AF43" s="145">
        <f t="shared" si="4"/>
        <v>0</v>
      </c>
      <c r="AG43" s="145">
        <f t="shared" si="17"/>
        <v>0</v>
      </c>
      <c r="AH43" s="15">
        <f t="shared" si="10"/>
        <v>-78000</v>
      </c>
      <c r="AI43" s="15">
        <f t="shared" si="11"/>
        <v>0</v>
      </c>
      <c r="AJ43" s="15">
        <f t="shared" si="12"/>
        <v>109000</v>
      </c>
      <c r="AK43" s="15">
        <f t="shared" si="13"/>
        <v>41000</v>
      </c>
      <c r="AL43" s="84">
        <f>(216700+280000+260000+275000+240000+235000+260000+265000)/1.1/8</f>
        <v>230874.99999999997</v>
      </c>
      <c r="AM43" s="84"/>
    </row>
    <row r="44" spans="1:39" ht="23.25" customHeight="1" x14ac:dyDescent="0.2">
      <c r="A44" s="232"/>
      <c r="B44" s="220"/>
      <c r="C44" s="232"/>
      <c r="D44" s="232"/>
      <c r="E44" s="232"/>
      <c r="F44" s="232" t="s">
        <v>1043</v>
      </c>
      <c r="G44" s="231" t="s">
        <v>1005</v>
      </c>
      <c r="H44" s="232" t="s">
        <v>1369</v>
      </c>
      <c r="I44" s="234">
        <v>168000</v>
      </c>
      <c r="J44" s="233">
        <v>240000</v>
      </c>
      <c r="K44" s="243">
        <v>150000</v>
      </c>
      <c r="L44" s="233">
        <f>ROUND(L47*1.08,-3)</f>
        <v>181000</v>
      </c>
      <c r="M44" s="234">
        <f t="shared" si="16"/>
        <v>181000</v>
      </c>
      <c r="N44" s="229"/>
      <c r="O44" s="230"/>
      <c r="P44" s="231" t="s">
        <v>1010</v>
      </c>
      <c r="Q44" s="237" t="s">
        <v>1070</v>
      </c>
      <c r="R44" s="227">
        <v>160000</v>
      </c>
      <c r="S44" s="227">
        <f>ROUND(215000/1.1,-3)</f>
        <v>195000</v>
      </c>
      <c r="T44" s="227">
        <f>ROUND(150000/1.1,-3)</f>
        <v>136000</v>
      </c>
      <c r="U44" s="227">
        <f>ROUND(160000/1.1,-3)</f>
        <v>145000</v>
      </c>
      <c r="V44" s="231"/>
      <c r="W44" s="231"/>
      <c r="X44" s="231"/>
      <c r="Y44" s="231"/>
      <c r="Z44" s="230">
        <v>170000</v>
      </c>
      <c r="AA44" s="234">
        <v>90000</v>
      </c>
      <c r="AB44" s="235">
        <v>240000</v>
      </c>
      <c r="AC44" s="235">
        <f t="shared" si="3"/>
        <v>181000</v>
      </c>
      <c r="AD44" s="88" t="s">
        <v>5</v>
      </c>
      <c r="AF44" s="145">
        <f t="shared" si="4"/>
        <v>0</v>
      </c>
      <c r="AG44" s="145">
        <f t="shared" si="17"/>
        <v>0</v>
      </c>
      <c r="AH44" s="15">
        <f t="shared" si="10"/>
        <v>-78000</v>
      </c>
      <c r="AI44" s="15">
        <f t="shared" si="11"/>
        <v>0</v>
      </c>
      <c r="AJ44" s="15">
        <f t="shared" si="12"/>
        <v>91000</v>
      </c>
      <c r="AK44" s="15">
        <f t="shared" si="13"/>
        <v>59000</v>
      </c>
      <c r="AL44" s="84">
        <f>(196900+265000+250000+235000+220000+215000+230000+250000)/1.1/8</f>
        <v>211579.54545454544</v>
      </c>
      <c r="AM44" s="84"/>
    </row>
    <row r="45" spans="1:39" ht="23.25" customHeight="1" x14ac:dyDescent="0.2">
      <c r="A45" s="232"/>
      <c r="B45" s="220"/>
      <c r="C45" s="232"/>
      <c r="D45" s="232"/>
      <c r="E45" s="232"/>
      <c r="F45" s="232" t="s">
        <v>1044</v>
      </c>
      <c r="G45" s="231" t="s">
        <v>1006</v>
      </c>
      <c r="H45" s="232" t="s">
        <v>1369</v>
      </c>
      <c r="I45" s="234">
        <v>168000</v>
      </c>
      <c r="J45" s="233">
        <v>240000</v>
      </c>
      <c r="K45" s="243">
        <v>218000</v>
      </c>
      <c r="L45" s="233">
        <f>K45</f>
        <v>218000</v>
      </c>
      <c r="M45" s="234">
        <f t="shared" si="16"/>
        <v>218000</v>
      </c>
      <c r="N45" s="229"/>
      <c r="O45" s="230"/>
      <c r="P45" s="231"/>
      <c r="Q45" s="237">
        <v>0</v>
      </c>
      <c r="R45" s="227"/>
      <c r="S45" s="237"/>
      <c r="T45" s="237"/>
      <c r="U45" s="237"/>
      <c r="V45" s="231"/>
      <c r="W45" s="231"/>
      <c r="X45" s="231"/>
      <c r="Y45" s="231"/>
      <c r="Z45" s="230">
        <v>168000</v>
      </c>
      <c r="AA45" s="234">
        <v>90000</v>
      </c>
      <c r="AB45" s="235">
        <v>240000</v>
      </c>
      <c r="AC45" s="235">
        <f t="shared" si="3"/>
        <v>218000</v>
      </c>
      <c r="AD45" s="88" t="s">
        <v>5</v>
      </c>
      <c r="AF45" s="145">
        <f t="shared" si="4"/>
        <v>0</v>
      </c>
      <c r="AG45" s="145">
        <f t="shared" si="17"/>
        <v>0</v>
      </c>
      <c r="AH45" s="15">
        <f t="shared" si="10"/>
        <v>-78000</v>
      </c>
      <c r="AI45" s="15">
        <f t="shared" si="11"/>
        <v>0</v>
      </c>
      <c r="AJ45" s="15">
        <f t="shared" si="12"/>
        <v>128000</v>
      </c>
      <c r="AK45" s="15">
        <f t="shared" si="13"/>
        <v>22000</v>
      </c>
      <c r="AL45" s="84"/>
      <c r="AM45" s="84"/>
    </row>
    <row r="46" spans="1:39" ht="23.25" customHeight="1" x14ac:dyDescent="0.2">
      <c r="A46" s="232"/>
      <c r="B46" s="220"/>
      <c r="C46" s="232"/>
      <c r="D46" s="232"/>
      <c r="E46" s="232"/>
      <c r="F46" s="232" t="s">
        <v>1045</v>
      </c>
      <c r="G46" s="231" t="s">
        <v>1007</v>
      </c>
      <c r="H46" s="232" t="s">
        <v>1369</v>
      </c>
      <c r="I46" s="234">
        <v>168000</v>
      </c>
      <c r="J46" s="233">
        <v>240000</v>
      </c>
      <c r="K46" s="243">
        <v>127000</v>
      </c>
      <c r="L46" s="233">
        <f>ROUND(L47*1.04,-3)</f>
        <v>175000</v>
      </c>
      <c r="M46" s="234">
        <f t="shared" si="16"/>
        <v>175000</v>
      </c>
      <c r="N46" s="229"/>
      <c r="O46" s="230"/>
      <c r="P46" s="231" t="s">
        <v>1009</v>
      </c>
      <c r="Q46" s="237" t="s">
        <v>1066</v>
      </c>
      <c r="R46" s="227">
        <v>140000</v>
      </c>
      <c r="S46" s="227">
        <f>ROUND(180000/1.1,-3)</f>
        <v>164000</v>
      </c>
      <c r="T46" s="227">
        <f>ROUND(125000/1.1,-3)</f>
        <v>114000</v>
      </c>
      <c r="U46" s="227">
        <f>ROUND(140000/1.1,-3)</f>
        <v>127000</v>
      </c>
      <c r="V46" s="231"/>
      <c r="W46" s="231"/>
      <c r="X46" s="231"/>
      <c r="Y46" s="231"/>
      <c r="Z46" s="230">
        <v>168000</v>
      </c>
      <c r="AA46" s="234">
        <v>90000</v>
      </c>
      <c r="AB46" s="235">
        <v>240000</v>
      </c>
      <c r="AC46" s="235">
        <f t="shared" si="3"/>
        <v>175000</v>
      </c>
      <c r="AD46" s="88" t="s">
        <v>5</v>
      </c>
      <c r="AF46" s="145">
        <f t="shared" si="4"/>
        <v>0</v>
      </c>
      <c r="AG46" s="145">
        <f t="shared" si="17"/>
        <v>0</v>
      </c>
      <c r="AH46" s="15">
        <f t="shared" si="10"/>
        <v>-78000</v>
      </c>
      <c r="AI46" s="15">
        <f t="shared" si="11"/>
        <v>0</v>
      </c>
      <c r="AJ46" s="15">
        <f t="shared" si="12"/>
        <v>85000</v>
      </c>
      <c r="AK46" s="15">
        <f t="shared" si="13"/>
        <v>65000</v>
      </c>
      <c r="AL46" s="84">
        <f>(147000+225000+210000+200000+180000+180000+210000+195000)/1.1/8</f>
        <v>175795.45454545453</v>
      </c>
      <c r="AM46" s="84"/>
    </row>
    <row r="47" spans="1:39" ht="23.25" customHeight="1" x14ac:dyDescent="0.2">
      <c r="A47" s="232"/>
      <c r="B47" s="220"/>
      <c r="C47" s="232"/>
      <c r="D47" s="232"/>
      <c r="E47" s="232"/>
      <c r="F47" s="232" t="s">
        <v>1046</v>
      </c>
      <c r="G47" s="231" t="s">
        <v>1008</v>
      </c>
      <c r="H47" s="232" t="s">
        <v>1369</v>
      </c>
      <c r="I47" s="234">
        <v>168000</v>
      </c>
      <c r="J47" s="233">
        <v>240000</v>
      </c>
      <c r="K47" s="243">
        <v>118000</v>
      </c>
      <c r="L47" s="233">
        <v>168000</v>
      </c>
      <c r="M47" s="234">
        <f t="shared" si="16"/>
        <v>168000</v>
      </c>
      <c r="N47" s="229"/>
      <c r="O47" s="230"/>
      <c r="P47" s="231"/>
      <c r="Q47" s="237">
        <v>0</v>
      </c>
      <c r="R47" s="227"/>
      <c r="S47" s="237"/>
      <c r="T47" s="237"/>
      <c r="U47" s="237"/>
      <c r="V47" s="231"/>
      <c r="W47" s="231"/>
      <c r="X47" s="231"/>
      <c r="Y47" s="231"/>
      <c r="Z47" s="230">
        <v>168000</v>
      </c>
      <c r="AA47" s="234">
        <v>90000</v>
      </c>
      <c r="AB47" s="235">
        <v>240000</v>
      </c>
      <c r="AC47" s="235">
        <f t="shared" si="3"/>
        <v>168000</v>
      </c>
      <c r="AD47" s="88" t="s">
        <v>5</v>
      </c>
      <c r="AE47" s="86" t="s">
        <v>1170</v>
      </c>
      <c r="AF47" s="145">
        <f t="shared" si="4"/>
        <v>0</v>
      </c>
      <c r="AG47" s="145">
        <f t="shared" si="17"/>
        <v>0</v>
      </c>
      <c r="AH47" s="15">
        <f t="shared" si="10"/>
        <v>-78000</v>
      </c>
      <c r="AI47" s="15">
        <f t="shared" si="11"/>
        <v>0</v>
      </c>
      <c r="AJ47" s="15">
        <f t="shared" si="12"/>
        <v>78000</v>
      </c>
      <c r="AK47" s="15">
        <f t="shared" si="13"/>
        <v>72000</v>
      </c>
      <c r="AL47" s="84">
        <f>(195000)/1.1</f>
        <v>177272.72727272726</v>
      </c>
      <c r="AM47" s="84"/>
    </row>
    <row r="48" spans="1:39" ht="23.25" customHeight="1" x14ac:dyDescent="0.2">
      <c r="A48" s="231"/>
      <c r="B48" s="231"/>
      <c r="C48" s="231"/>
      <c r="D48" s="231"/>
      <c r="E48" s="231"/>
      <c r="F48" s="232" t="s">
        <v>1047</v>
      </c>
      <c r="G48" s="231" t="s">
        <v>1015</v>
      </c>
      <c r="H48" s="232" t="s">
        <v>1369</v>
      </c>
      <c r="I48" s="234">
        <v>168000</v>
      </c>
      <c r="J48" s="233">
        <v>240000</v>
      </c>
      <c r="K48" s="243">
        <v>183000</v>
      </c>
      <c r="L48" s="230">
        <v>200000</v>
      </c>
      <c r="M48" s="234">
        <f t="shared" si="16"/>
        <v>200000</v>
      </c>
      <c r="N48" s="229"/>
      <c r="O48" s="230"/>
      <c r="P48" s="231"/>
      <c r="Q48" s="237" t="s">
        <v>1071</v>
      </c>
      <c r="R48" s="227">
        <v>91000</v>
      </c>
      <c r="S48" s="227">
        <f>ROUND(170000/1.1,-3)</f>
        <v>155000</v>
      </c>
      <c r="T48" s="227">
        <f>ROUND(130000/1.1,-3)</f>
        <v>118000</v>
      </c>
      <c r="U48" s="227">
        <f>ROUND(150000/1.1,-3)</f>
        <v>136000</v>
      </c>
      <c r="V48" s="231"/>
      <c r="W48" s="231"/>
      <c r="X48" s="231"/>
      <c r="Y48" s="231"/>
      <c r="Z48" s="230"/>
      <c r="AA48" s="234">
        <v>90000</v>
      </c>
      <c r="AB48" s="235">
        <v>240000</v>
      </c>
      <c r="AC48" s="235">
        <f t="shared" si="3"/>
        <v>200000</v>
      </c>
      <c r="AD48" s="88" t="s">
        <v>5</v>
      </c>
      <c r="AE48" s="86" t="s">
        <v>1169</v>
      </c>
      <c r="AF48" s="145">
        <f t="shared" si="4"/>
        <v>0</v>
      </c>
      <c r="AG48" s="145">
        <f t="shared" si="17"/>
        <v>0</v>
      </c>
      <c r="AH48" s="15">
        <f t="shared" si="10"/>
        <v>-78000</v>
      </c>
      <c r="AI48" s="15">
        <f t="shared" si="11"/>
        <v>0</v>
      </c>
      <c r="AJ48" s="15">
        <f t="shared" si="12"/>
        <v>110000</v>
      </c>
      <c r="AK48" s="15">
        <f t="shared" si="13"/>
        <v>40000</v>
      </c>
      <c r="AL48" s="84">
        <f>(160000+150000+150000+100000+170000+210000+150000)/1.1/7</f>
        <v>141558.44155844155</v>
      </c>
      <c r="AM48" s="84"/>
    </row>
    <row r="49" spans="1:39" ht="22.5" customHeight="1" x14ac:dyDescent="0.2">
      <c r="A49" s="232"/>
      <c r="B49" s="220"/>
      <c r="C49" s="232"/>
      <c r="D49" s="232"/>
      <c r="E49" s="232" t="s">
        <v>251</v>
      </c>
      <c r="F49" s="232"/>
      <c r="G49" s="237" t="s">
        <v>252</v>
      </c>
      <c r="H49" s="232" t="s">
        <v>1369</v>
      </c>
      <c r="I49" s="233">
        <v>140000</v>
      </c>
      <c r="J49" s="233">
        <v>200000</v>
      </c>
      <c r="K49" s="241">
        <v>95000</v>
      </c>
      <c r="L49" s="233">
        <v>140000</v>
      </c>
      <c r="M49" s="233">
        <f>L49</f>
        <v>140000</v>
      </c>
      <c r="N49" s="232"/>
      <c r="O49" s="230"/>
      <c r="P49" s="231"/>
      <c r="Q49" s="237" t="s">
        <v>1063</v>
      </c>
      <c r="R49" s="237" t="s">
        <v>1079</v>
      </c>
      <c r="S49" s="237" t="s">
        <v>1096</v>
      </c>
      <c r="T49" s="237" t="s">
        <v>1082</v>
      </c>
      <c r="U49" s="237" t="s">
        <v>1095</v>
      </c>
      <c r="V49" s="231"/>
      <c r="W49" s="231"/>
      <c r="X49" s="231"/>
      <c r="Y49" s="231"/>
      <c r="Z49" s="230"/>
      <c r="AA49" s="235">
        <v>140000</v>
      </c>
      <c r="AB49" s="235">
        <v>200000</v>
      </c>
      <c r="AC49" s="235">
        <f t="shared" si="3"/>
        <v>140000</v>
      </c>
      <c r="AD49" s="88"/>
      <c r="AF49" s="145">
        <f t="shared" si="4"/>
        <v>0</v>
      </c>
      <c r="AH49" s="15">
        <f t="shared" ref="AH49:AI52" si="18">AA49-I49</f>
        <v>0</v>
      </c>
      <c r="AI49" s="15">
        <f t="shared" si="18"/>
        <v>0</v>
      </c>
      <c r="AJ49" s="15">
        <f>M49-AA49</f>
        <v>0</v>
      </c>
      <c r="AK49" s="15">
        <f>AB49-M49</f>
        <v>60000</v>
      </c>
      <c r="AL49" s="15"/>
      <c r="AM49" s="15"/>
    </row>
    <row r="50" spans="1:39" ht="20.25" customHeight="1" x14ac:dyDescent="0.2">
      <c r="A50" s="232"/>
      <c r="B50" s="220"/>
      <c r="C50" s="232"/>
      <c r="D50" s="232"/>
      <c r="E50" s="244" t="s">
        <v>253</v>
      </c>
      <c r="F50" s="244"/>
      <c r="G50" s="239" t="s">
        <v>1155</v>
      </c>
      <c r="H50" s="232" t="s">
        <v>1369</v>
      </c>
      <c r="I50" s="233">
        <v>280000</v>
      </c>
      <c r="J50" s="233">
        <v>400000</v>
      </c>
      <c r="K50" s="241"/>
      <c r="L50" s="233"/>
      <c r="M50" s="233"/>
      <c r="N50" s="232"/>
      <c r="O50" s="230"/>
      <c r="P50" s="231"/>
      <c r="Q50" s="237"/>
      <c r="R50" s="237"/>
      <c r="S50" s="237"/>
      <c r="T50" s="237"/>
      <c r="U50" s="237"/>
      <c r="V50" s="231"/>
      <c r="W50" s="231"/>
      <c r="X50" s="231"/>
      <c r="Y50" s="231"/>
      <c r="Z50" s="230"/>
      <c r="AA50" s="235">
        <v>280000</v>
      </c>
      <c r="AB50" s="235">
        <v>400000</v>
      </c>
      <c r="AC50" s="235"/>
      <c r="AD50" s="88" t="s">
        <v>1291</v>
      </c>
      <c r="AE50" s="86" t="s">
        <v>1164</v>
      </c>
      <c r="AF50" s="145">
        <f t="shared" si="4"/>
        <v>0</v>
      </c>
      <c r="AH50" s="15">
        <f t="shared" si="18"/>
        <v>0</v>
      </c>
      <c r="AI50" s="15">
        <f t="shared" si="18"/>
        <v>0</v>
      </c>
      <c r="AJ50" s="15"/>
      <c r="AK50" s="15"/>
      <c r="AL50" s="15"/>
      <c r="AM50" s="15"/>
    </row>
    <row r="51" spans="1:39" ht="32.25" customHeight="1" x14ac:dyDescent="0.2">
      <c r="A51" s="232"/>
      <c r="B51" s="220"/>
      <c r="C51" s="232"/>
      <c r="D51" s="232"/>
      <c r="E51" s="232"/>
      <c r="F51" s="232" t="s">
        <v>1048</v>
      </c>
      <c r="G51" s="237" t="s">
        <v>1013</v>
      </c>
      <c r="H51" s="232" t="s">
        <v>1369</v>
      </c>
      <c r="I51" s="233"/>
      <c r="J51" s="233"/>
      <c r="K51" s="241">
        <v>230000</v>
      </c>
      <c r="L51" s="233">
        <v>280000</v>
      </c>
      <c r="M51" s="233">
        <f>L51</f>
        <v>280000</v>
      </c>
      <c r="N51" s="229" t="s">
        <v>1039</v>
      </c>
      <c r="O51" s="230"/>
      <c r="P51" s="231"/>
      <c r="Q51" s="231"/>
      <c r="R51" s="231"/>
      <c r="S51" s="231"/>
      <c r="T51" s="231"/>
      <c r="U51" s="231"/>
      <c r="V51" s="231"/>
      <c r="W51" s="231"/>
      <c r="X51" s="231"/>
      <c r="Y51" s="231"/>
      <c r="Z51" s="230"/>
      <c r="AA51" s="235"/>
      <c r="AB51" s="235"/>
      <c r="AC51" s="235">
        <f t="shared" si="3"/>
        <v>280000</v>
      </c>
      <c r="AD51" s="88"/>
      <c r="AF51" s="145">
        <f t="shared" si="4"/>
        <v>0</v>
      </c>
      <c r="AH51" s="15">
        <f t="shared" si="18"/>
        <v>0</v>
      </c>
      <c r="AI51" s="15">
        <f t="shared" si="18"/>
        <v>0</v>
      </c>
      <c r="AJ51" s="15">
        <f>M51-AA50</f>
        <v>0</v>
      </c>
      <c r="AK51" s="15">
        <f>AB50-M51</f>
        <v>120000</v>
      </c>
      <c r="AL51" s="15"/>
      <c r="AM51" s="15"/>
    </row>
    <row r="52" spans="1:39" ht="21.75" customHeight="1" x14ac:dyDescent="0.2">
      <c r="A52" s="232"/>
      <c r="B52" s="220"/>
      <c r="C52" s="232"/>
      <c r="D52" s="232"/>
      <c r="E52" s="232"/>
      <c r="F52" s="232" t="s">
        <v>1049</v>
      </c>
      <c r="G52" s="237" t="s">
        <v>1014</v>
      </c>
      <c r="H52" s="232" t="s">
        <v>1369</v>
      </c>
      <c r="I52" s="233"/>
      <c r="J52" s="233"/>
      <c r="K52" s="241">
        <v>270000</v>
      </c>
      <c r="L52" s="233">
        <v>320000</v>
      </c>
      <c r="M52" s="233">
        <f>L52</f>
        <v>320000</v>
      </c>
      <c r="N52" s="229"/>
      <c r="O52" s="230"/>
      <c r="P52" s="231"/>
      <c r="Q52" s="231"/>
      <c r="R52" s="231"/>
      <c r="S52" s="231"/>
      <c r="T52" s="231"/>
      <c r="U52" s="231"/>
      <c r="V52" s="231"/>
      <c r="W52" s="231"/>
      <c r="X52" s="231"/>
      <c r="Y52" s="231"/>
      <c r="Z52" s="230"/>
      <c r="AA52" s="235"/>
      <c r="AB52" s="235"/>
      <c r="AC52" s="235">
        <f t="shared" si="3"/>
        <v>320000</v>
      </c>
      <c r="AD52" s="88"/>
      <c r="AF52" s="145">
        <f t="shared" si="4"/>
        <v>0</v>
      </c>
      <c r="AH52" s="15">
        <f t="shared" si="18"/>
        <v>0</v>
      </c>
      <c r="AI52" s="15">
        <f t="shared" si="18"/>
        <v>0</v>
      </c>
      <c r="AJ52" s="15">
        <f>M52-AA50</f>
        <v>40000</v>
      </c>
      <c r="AK52" s="15">
        <f>AB50-M52</f>
        <v>80000</v>
      </c>
      <c r="AL52" s="15"/>
      <c r="AM52" s="15"/>
    </row>
    <row r="53" spans="1:39" s="134" customFormat="1" ht="27" customHeight="1" x14ac:dyDescent="0.2">
      <c r="A53" s="245"/>
      <c r="B53" s="245"/>
      <c r="C53" s="245"/>
      <c r="D53" s="220"/>
      <c r="E53" s="246" t="s">
        <v>1156</v>
      </c>
      <c r="F53" s="246"/>
      <c r="G53" s="247" t="s">
        <v>1157</v>
      </c>
      <c r="H53" s="220" t="s">
        <v>1379</v>
      </c>
      <c r="I53" s="248">
        <v>168000</v>
      </c>
      <c r="J53" s="248">
        <v>240000</v>
      </c>
      <c r="K53" s="249">
        <v>126000</v>
      </c>
      <c r="L53" s="250">
        <v>170000</v>
      </c>
      <c r="M53" s="248">
        <f t="shared" si="16"/>
        <v>170000</v>
      </c>
      <c r="N53" s="238"/>
      <c r="O53" s="250">
        <f>(136364+90909)/2</f>
        <v>113636.5</v>
      </c>
      <c r="P53" s="245"/>
      <c r="Q53" s="226" t="s">
        <v>1072</v>
      </c>
      <c r="R53" s="251">
        <v>136000</v>
      </c>
      <c r="S53" s="251">
        <f>ROUND(160000/1.1,-3)</f>
        <v>145000</v>
      </c>
      <c r="T53" s="251">
        <f>ROUND(120000/1.1,-3)</f>
        <v>109000</v>
      </c>
      <c r="U53" s="251">
        <f>ROUND(185000/1.1,-3)</f>
        <v>168000</v>
      </c>
      <c r="V53" s="245"/>
      <c r="W53" s="245"/>
      <c r="X53" s="245"/>
      <c r="Y53" s="245"/>
      <c r="Z53" s="250"/>
      <c r="AA53" s="248">
        <v>60000</v>
      </c>
      <c r="AB53" s="248">
        <v>100000</v>
      </c>
      <c r="AC53" s="248">
        <f>AB53</f>
        <v>100000</v>
      </c>
      <c r="AD53" s="146" t="s">
        <v>1292</v>
      </c>
      <c r="AE53" s="131" t="s">
        <v>1161</v>
      </c>
      <c r="AF53" s="147">
        <f t="shared" si="4"/>
        <v>-70000</v>
      </c>
      <c r="AG53" s="131"/>
      <c r="AH53" s="132">
        <f t="shared" si="10"/>
        <v>-108000</v>
      </c>
      <c r="AI53" s="132">
        <f t="shared" si="11"/>
        <v>-140000</v>
      </c>
      <c r="AJ53" s="132">
        <f t="shared" si="12"/>
        <v>110000</v>
      </c>
      <c r="AK53" s="132">
        <f t="shared" si="13"/>
        <v>-70000</v>
      </c>
      <c r="AL53" s="132">
        <f>(113850+165000+185000+155000+150000+160000+170000+150000)/1.1/8</f>
        <v>141914.77272727271</v>
      </c>
      <c r="AM53" s="132"/>
    </row>
    <row r="54" spans="1:39" s="134" customFormat="1" ht="30.75" customHeight="1" x14ac:dyDescent="0.2">
      <c r="A54" s="220"/>
      <c r="B54" s="220"/>
      <c r="C54" s="220"/>
      <c r="D54" s="246" t="s">
        <v>1162</v>
      </c>
      <c r="E54" s="246"/>
      <c r="F54" s="246"/>
      <c r="G54" s="252" t="s">
        <v>1163</v>
      </c>
      <c r="H54" s="220" t="s">
        <v>1379</v>
      </c>
      <c r="I54" s="248">
        <v>280000</v>
      </c>
      <c r="J54" s="248">
        <v>400000</v>
      </c>
      <c r="K54" s="245"/>
      <c r="L54" s="253"/>
      <c r="M54" s="253"/>
      <c r="N54" s="220"/>
      <c r="O54" s="250"/>
      <c r="P54" s="245"/>
      <c r="Q54" s="245"/>
      <c r="R54" s="245"/>
      <c r="S54" s="245"/>
      <c r="T54" s="245"/>
      <c r="U54" s="245"/>
      <c r="V54" s="245"/>
      <c r="W54" s="245"/>
      <c r="X54" s="245"/>
      <c r="Y54" s="245"/>
      <c r="Z54" s="250"/>
      <c r="AA54" s="248">
        <v>1000000</v>
      </c>
      <c r="AB54" s="248">
        <v>2000000</v>
      </c>
      <c r="AC54" s="248">
        <f>ROUND((AA54+AB54)/2,0)</f>
        <v>1500000</v>
      </c>
      <c r="AD54" s="124" t="s">
        <v>1328</v>
      </c>
      <c r="AE54" s="131" t="s">
        <v>1165</v>
      </c>
      <c r="AF54" s="147">
        <f t="shared" si="4"/>
        <v>1500000</v>
      </c>
      <c r="AG54" s="131"/>
      <c r="AH54" s="132">
        <f t="shared" si="10"/>
        <v>720000</v>
      </c>
      <c r="AI54" s="132">
        <f t="shared" si="11"/>
        <v>1600000</v>
      </c>
      <c r="AJ54" s="132">
        <f t="shared" si="12"/>
        <v>-1000000</v>
      </c>
      <c r="AK54" s="132">
        <f t="shared" si="13"/>
        <v>2000000</v>
      </c>
      <c r="AL54" s="133"/>
      <c r="AM54" s="133"/>
    </row>
    <row r="55" spans="1:39" ht="33.75" customHeight="1" x14ac:dyDescent="0.2">
      <c r="A55" s="232"/>
      <c r="B55" s="220" t="s">
        <v>254</v>
      </c>
      <c r="C55" s="220"/>
      <c r="D55" s="232"/>
      <c r="E55" s="232"/>
      <c r="F55" s="232"/>
      <c r="G55" s="226" t="s">
        <v>255</v>
      </c>
      <c r="H55" s="232"/>
      <c r="I55" s="233"/>
      <c r="J55" s="233"/>
      <c r="K55" s="233"/>
      <c r="L55" s="233"/>
      <c r="M55" s="233"/>
      <c r="N55" s="232"/>
      <c r="O55" s="230"/>
      <c r="P55" s="231"/>
      <c r="Q55" s="231"/>
      <c r="R55" s="231"/>
      <c r="S55" s="231"/>
      <c r="T55" s="231"/>
      <c r="U55" s="231"/>
      <c r="V55" s="231"/>
      <c r="W55" s="231"/>
      <c r="X55" s="231"/>
      <c r="Y55" s="231"/>
      <c r="Z55" s="230"/>
      <c r="AA55" s="235"/>
      <c r="AB55" s="235"/>
      <c r="AC55" s="235"/>
      <c r="AD55" s="88"/>
      <c r="AF55" s="145">
        <f t="shared" si="4"/>
        <v>0</v>
      </c>
      <c r="AH55" s="15">
        <f t="shared" si="10"/>
        <v>0</v>
      </c>
      <c r="AI55" s="15">
        <f t="shared" si="11"/>
        <v>0</v>
      </c>
      <c r="AJ55" s="15">
        <f t="shared" si="12"/>
        <v>0</v>
      </c>
      <c r="AK55" s="15">
        <f t="shared" si="13"/>
        <v>0</v>
      </c>
      <c r="AL55" s="15"/>
      <c r="AM55" s="15"/>
    </row>
    <row r="56" spans="1:39" s="134" customFormat="1" ht="48.75" customHeight="1" x14ac:dyDescent="0.2">
      <c r="A56" s="220"/>
      <c r="B56" s="220"/>
      <c r="C56" s="220" t="s">
        <v>256</v>
      </c>
      <c r="D56" s="220"/>
      <c r="E56" s="220"/>
      <c r="F56" s="220"/>
      <c r="G56" s="238" t="s">
        <v>257</v>
      </c>
      <c r="H56" s="220" t="s">
        <v>1379</v>
      </c>
      <c r="I56" s="248">
        <v>161000</v>
      </c>
      <c r="J56" s="248">
        <v>230000</v>
      </c>
      <c r="K56" s="253"/>
      <c r="L56" s="253">
        <f t="shared" si="2"/>
        <v>196000</v>
      </c>
      <c r="M56" s="248">
        <f>L56</f>
        <v>196000</v>
      </c>
      <c r="N56" s="220"/>
      <c r="O56" s="250"/>
      <c r="P56" s="245"/>
      <c r="Q56" s="245"/>
      <c r="R56" s="245"/>
      <c r="S56" s="245"/>
      <c r="T56" s="245"/>
      <c r="U56" s="245"/>
      <c r="V56" s="245"/>
      <c r="W56" s="245"/>
      <c r="X56" s="245"/>
      <c r="Y56" s="245"/>
      <c r="Z56" s="250"/>
      <c r="AA56" s="248">
        <v>63000</v>
      </c>
      <c r="AB56" s="248">
        <v>90000</v>
      </c>
      <c r="AC56" s="248">
        <f>AB56</f>
        <v>90000</v>
      </c>
      <c r="AD56" s="124" t="s">
        <v>1269</v>
      </c>
      <c r="AE56" s="131"/>
      <c r="AF56" s="147">
        <f t="shared" si="4"/>
        <v>-106000</v>
      </c>
      <c r="AG56" s="131"/>
      <c r="AH56" s="132">
        <f t="shared" si="10"/>
        <v>-98000</v>
      </c>
      <c r="AI56" s="132">
        <f t="shared" si="11"/>
        <v>-140000</v>
      </c>
      <c r="AJ56" s="132">
        <f t="shared" si="12"/>
        <v>133000</v>
      </c>
      <c r="AK56" s="132">
        <f t="shared" si="13"/>
        <v>-106000</v>
      </c>
      <c r="AL56" s="133"/>
      <c r="AM56" s="133"/>
    </row>
    <row r="57" spans="1:39" ht="21.75" customHeight="1" x14ac:dyDescent="0.2">
      <c r="A57" s="232"/>
      <c r="B57" s="220"/>
      <c r="C57" s="232" t="s">
        <v>258</v>
      </c>
      <c r="D57" s="232"/>
      <c r="E57" s="232"/>
      <c r="F57" s="232"/>
      <c r="G57" s="238" t="s">
        <v>259</v>
      </c>
      <c r="H57" s="232"/>
      <c r="I57" s="233"/>
      <c r="J57" s="233"/>
      <c r="K57" s="233"/>
      <c r="L57" s="233"/>
      <c r="M57" s="233"/>
      <c r="N57" s="232"/>
      <c r="O57" s="230"/>
      <c r="P57" s="231"/>
      <c r="Q57" s="231"/>
      <c r="R57" s="231"/>
      <c r="S57" s="231"/>
      <c r="T57" s="231"/>
      <c r="U57" s="231"/>
      <c r="V57" s="231"/>
      <c r="W57" s="231"/>
      <c r="X57" s="231"/>
      <c r="Y57" s="231"/>
      <c r="Z57" s="230"/>
      <c r="AA57" s="236"/>
      <c r="AB57" s="236"/>
      <c r="AC57" s="235"/>
      <c r="AD57" s="88"/>
      <c r="AF57" s="145">
        <f t="shared" si="4"/>
        <v>0</v>
      </c>
      <c r="AH57" s="15">
        <f t="shared" si="10"/>
        <v>0</v>
      </c>
      <c r="AI57" s="15">
        <f t="shared" si="11"/>
        <v>0</v>
      </c>
      <c r="AJ57" s="15">
        <f t="shared" si="12"/>
        <v>0</v>
      </c>
      <c r="AK57" s="15">
        <f t="shared" si="13"/>
        <v>0</v>
      </c>
      <c r="AL57" s="15"/>
      <c r="AM57" s="15"/>
    </row>
    <row r="58" spans="1:39" ht="33.75" customHeight="1" x14ac:dyDescent="0.2">
      <c r="A58" s="232"/>
      <c r="B58" s="220"/>
      <c r="C58" s="232"/>
      <c r="D58" s="232" t="s">
        <v>260</v>
      </c>
      <c r="E58" s="232"/>
      <c r="F58" s="232"/>
      <c r="G58" s="237" t="s">
        <v>261</v>
      </c>
      <c r="H58" s="232" t="s">
        <v>1369</v>
      </c>
      <c r="I58" s="234">
        <v>105000</v>
      </c>
      <c r="J58" s="233">
        <v>150000</v>
      </c>
      <c r="K58" s="233"/>
      <c r="L58" s="233">
        <f t="shared" si="2"/>
        <v>128000</v>
      </c>
      <c r="M58" s="233">
        <f t="shared" ref="M58:M64" si="19">L58</f>
        <v>128000</v>
      </c>
      <c r="N58" s="232"/>
      <c r="O58" s="230"/>
      <c r="P58" s="231"/>
      <c r="Q58" s="231"/>
      <c r="R58" s="231"/>
      <c r="S58" s="231"/>
      <c r="T58" s="231"/>
      <c r="U58" s="231"/>
      <c r="V58" s="231"/>
      <c r="W58" s="231"/>
      <c r="X58" s="231"/>
      <c r="Y58" s="231"/>
      <c r="Z58" s="230"/>
      <c r="AA58" s="234">
        <v>84000</v>
      </c>
      <c r="AB58" s="235">
        <v>150000</v>
      </c>
      <c r="AC58" s="234">
        <f t="shared" si="3"/>
        <v>128000</v>
      </c>
      <c r="AD58" s="88" t="s">
        <v>5</v>
      </c>
      <c r="AF58" s="145">
        <f t="shared" si="4"/>
        <v>0</v>
      </c>
      <c r="AG58" s="145">
        <f>AC58-M58</f>
        <v>0</v>
      </c>
      <c r="AH58" s="15">
        <f t="shared" si="10"/>
        <v>-21000</v>
      </c>
      <c r="AI58" s="15">
        <f t="shared" si="11"/>
        <v>0</v>
      </c>
      <c r="AJ58" s="15">
        <f t="shared" si="12"/>
        <v>44000</v>
      </c>
      <c r="AK58" s="15">
        <f t="shared" si="13"/>
        <v>22000</v>
      </c>
      <c r="AL58" s="15"/>
      <c r="AM58" s="15"/>
    </row>
    <row r="59" spans="1:39" ht="33.75" customHeight="1" x14ac:dyDescent="0.2">
      <c r="A59" s="232"/>
      <c r="B59" s="220"/>
      <c r="C59" s="232"/>
      <c r="D59" s="232" t="s">
        <v>262</v>
      </c>
      <c r="E59" s="232"/>
      <c r="F59" s="232"/>
      <c r="G59" s="237" t="s">
        <v>954</v>
      </c>
      <c r="H59" s="232" t="s">
        <v>1369</v>
      </c>
      <c r="I59" s="233">
        <v>63000</v>
      </c>
      <c r="J59" s="233">
        <v>90000</v>
      </c>
      <c r="K59" s="233"/>
      <c r="L59" s="233">
        <f t="shared" si="2"/>
        <v>77000</v>
      </c>
      <c r="M59" s="233">
        <f t="shared" si="19"/>
        <v>77000</v>
      </c>
      <c r="N59" s="232"/>
      <c r="O59" s="230"/>
      <c r="P59" s="231"/>
      <c r="Q59" s="231"/>
      <c r="R59" s="231"/>
      <c r="S59" s="231"/>
      <c r="T59" s="231"/>
      <c r="U59" s="231"/>
      <c r="V59" s="231"/>
      <c r="W59" s="231"/>
      <c r="X59" s="231"/>
      <c r="Y59" s="231"/>
      <c r="Z59" s="230"/>
      <c r="AA59" s="235">
        <v>63000</v>
      </c>
      <c r="AB59" s="235">
        <v>90000</v>
      </c>
      <c r="AC59" s="235">
        <f t="shared" si="3"/>
        <v>77000</v>
      </c>
      <c r="AD59" s="88"/>
      <c r="AF59" s="145">
        <f t="shared" si="4"/>
        <v>0</v>
      </c>
      <c r="AH59" s="15">
        <f t="shared" si="10"/>
        <v>0</v>
      </c>
      <c r="AI59" s="15">
        <f t="shared" si="11"/>
        <v>0</v>
      </c>
      <c r="AJ59" s="15">
        <f t="shared" si="12"/>
        <v>14000</v>
      </c>
      <c r="AK59" s="15">
        <f t="shared" si="13"/>
        <v>13000</v>
      </c>
      <c r="AL59" s="15"/>
      <c r="AM59" s="15"/>
    </row>
    <row r="60" spans="1:39" ht="34.5" customHeight="1" x14ac:dyDescent="0.2">
      <c r="A60" s="232"/>
      <c r="B60" s="220"/>
      <c r="C60" s="232"/>
      <c r="D60" s="232" t="s">
        <v>263</v>
      </c>
      <c r="E60" s="232"/>
      <c r="F60" s="232"/>
      <c r="G60" s="237" t="s">
        <v>264</v>
      </c>
      <c r="H60" s="232"/>
      <c r="I60" s="233"/>
      <c r="J60" s="233"/>
      <c r="K60" s="233"/>
      <c r="L60" s="233"/>
      <c r="M60" s="233"/>
      <c r="N60" s="232"/>
      <c r="O60" s="230"/>
      <c r="P60" s="231"/>
      <c r="Q60" s="231"/>
      <c r="R60" s="231"/>
      <c r="S60" s="231"/>
      <c r="T60" s="231"/>
      <c r="U60" s="231"/>
      <c r="V60" s="231"/>
      <c r="W60" s="231"/>
      <c r="X60" s="231"/>
      <c r="Y60" s="231"/>
      <c r="Z60" s="230"/>
      <c r="AA60" s="236"/>
      <c r="AB60" s="236"/>
      <c r="AC60" s="235"/>
      <c r="AD60" s="88"/>
      <c r="AF60" s="145">
        <f t="shared" si="4"/>
        <v>0</v>
      </c>
      <c r="AH60" s="15">
        <f t="shared" si="10"/>
        <v>0</v>
      </c>
      <c r="AI60" s="15">
        <f t="shared" si="11"/>
        <v>0</v>
      </c>
      <c r="AJ60" s="15">
        <f t="shared" si="12"/>
        <v>0</v>
      </c>
      <c r="AK60" s="15">
        <f t="shared" si="13"/>
        <v>0</v>
      </c>
      <c r="AL60" s="15"/>
      <c r="AM60" s="15"/>
    </row>
    <row r="61" spans="1:39" ht="34.5" customHeight="1" x14ac:dyDescent="0.2">
      <c r="A61" s="232"/>
      <c r="B61" s="220"/>
      <c r="C61" s="232"/>
      <c r="D61" s="232"/>
      <c r="E61" s="232" t="s">
        <v>265</v>
      </c>
      <c r="F61" s="232"/>
      <c r="G61" s="237" t="s">
        <v>266</v>
      </c>
      <c r="H61" s="232" t="s">
        <v>1369</v>
      </c>
      <c r="I61" s="233">
        <v>100000</v>
      </c>
      <c r="J61" s="233">
        <v>120000</v>
      </c>
      <c r="K61" s="233"/>
      <c r="L61" s="233">
        <f t="shared" si="2"/>
        <v>110000</v>
      </c>
      <c r="M61" s="233">
        <f t="shared" si="19"/>
        <v>110000</v>
      </c>
      <c r="N61" s="232"/>
      <c r="O61" s="230"/>
      <c r="P61" s="231"/>
      <c r="Q61" s="231"/>
      <c r="R61" s="231"/>
      <c r="S61" s="231"/>
      <c r="T61" s="231"/>
      <c r="U61" s="231"/>
      <c r="V61" s="231"/>
      <c r="W61" s="231"/>
      <c r="X61" s="231"/>
      <c r="Y61" s="231"/>
      <c r="Z61" s="230"/>
      <c r="AA61" s="235">
        <v>100000</v>
      </c>
      <c r="AB61" s="235">
        <v>120000</v>
      </c>
      <c r="AC61" s="235">
        <f t="shared" si="3"/>
        <v>110000</v>
      </c>
      <c r="AD61" s="88"/>
      <c r="AF61" s="145">
        <f t="shared" si="4"/>
        <v>0</v>
      </c>
      <c r="AH61" s="15">
        <f t="shared" si="10"/>
        <v>0</v>
      </c>
      <c r="AI61" s="15">
        <f t="shared" si="11"/>
        <v>0</v>
      </c>
      <c r="AJ61" s="15">
        <f t="shared" si="12"/>
        <v>10000</v>
      </c>
      <c r="AK61" s="15">
        <f t="shared" si="13"/>
        <v>10000</v>
      </c>
      <c r="AL61" s="15"/>
      <c r="AM61" s="15"/>
    </row>
    <row r="62" spans="1:39" ht="32.25" customHeight="1" x14ac:dyDescent="0.2">
      <c r="A62" s="232"/>
      <c r="B62" s="220"/>
      <c r="C62" s="232"/>
      <c r="D62" s="232"/>
      <c r="E62" s="232" t="s">
        <v>267</v>
      </c>
      <c r="F62" s="232"/>
      <c r="G62" s="237" t="s">
        <v>268</v>
      </c>
      <c r="H62" s="232" t="s">
        <v>1369</v>
      </c>
      <c r="I62" s="233">
        <v>45000</v>
      </c>
      <c r="J62" s="233">
        <v>60000</v>
      </c>
      <c r="K62" s="233"/>
      <c r="L62" s="233">
        <f t="shared" si="2"/>
        <v>53000</v>
      </c>
      <c r="M62" s="233">
        <f t="shared" si="19"/>
        <v>53000</v>
      </c>
      <c r="N62" s="232"/>
      <c r="O62" s="230"/>
      <c r="P62" s="231"/>
      <c r="Q62" s="231"/>
      <c r="R62" s="231"/>
      <c r="S62" s="231"/>
      <c r="T62" s="231"/>
      <c r="U62" s="231"/>
      <c r="V62" s="231"/>
      <c r="W62" s="231"/>
      <c r="X62" s="231"/>
      <c r="Y62" s="231"/>
      <c r="Z62" s="230"/>
      <c r="AA62" s="235">
        <v>45000</v>
      </c>
      <c r="AB62" s="235">
        <v>60000</v>
      </c>
      <c r="AC62" s="235">
        <f t="shared" si="3"/>
        <v>53000</v>
      </c>
      <c r="AD62" s="88"/>
      <c r="AF62" s="145">
        <f t="shared" si="4"/>
        <v>0</v>
      </c>
      <c r="AH62" s="15">
        <f t="shared" si="10"/>
        <v>0</v>
      </c>
      <c r="AI62" s="15">
        <f t="shared" si="11"/>
        <v>0</v>
      </c>
      <c r="AJ62" s="15">
        <f t="shared" si="12"/>
        <v>8000</v>
      </c>
      <c r="AK62" s="15">
        <f t="shared" si="13"/>
        <v>7000</v>
      </c>
      <c r="AL62" s="15"/>
      <c r="AM62" s="15"/>
    </row>
    <row r="63" spans="1:39" ht="33.75" customHeight="1" x14ac:dyDescent="0.2">
      <c r="A63" s="232"/>
      <c r="B63" s="220"/>
      <c r="C63" s="232"/>
      <c r="D63" s="232"/>
      <c r="E63" s="232" t="s">
        <v>269</v>
      </c>
      <c r="F63" s="232"/>
      <c r="G63" s="237" t="s">
        <v>270</v>
      </c>
      <c r="H63" s="232" t="s">
        <v>1369</v>
      </c>
      <c r="I63" s="233">
        <v>45000</v>
      </c>
      <c r="J63" s="233">
        <v>60000</v>
      </c>
      <c r="K63" s="233"/>
      <c r="L63" s="233">
        <f t="shared" si="2"/>
        <v>53000</v>
      </c>
      <c r="M63" s="233">
        <f t="shared" si="19"/>
        <v>53000</v>
      </c>
      <c r="N63" s="232"/>
      <c r="O63" s="230"/>
      <c r="P63" s="231"/>
      <c r="Q63" s="231"/>
      <c r="R63" s="231"/>
      <c r="S63" s="231"/>
      <c r="T63" s="231"/>
      <c r="U63" s="231"/>
      <c r="V63" s="231"/>
      <c r="W63" s="231"/>
      <c r="X63" s="231"/>
      <c r="Y63" s="231"/>
      <c r="Z63" s="230"/>
      <c r="AA63" s="235">
        <v>45000</v>
      </c>
      <c r="AB63" s="235">
        <v>60000</v>
      </c>
      <c r="AC63" s="235">
        <f t="shared" si="3"/>
        <v>53000</v>
      </c>
      <c r="AD63" s="88"/>
      <c r="AF63" s="145">
        <f t="shared" si="4"/>
        <v>0</v>
      </c>
      <c r="AH63" s="15">
        <f t="shared" si="10"/>
        <v>0</v>
      </c>
      <c r="AI63" s="15">
        <f t="shared" si="11"/>
        <v>0</v>
      </c>
      <c r="AJ63" s="15">
        <f t="shared" si="12"/>
        <v>8000</v>
      </c>
      <c r="AK63" s="15">
        <f t="shared" si="13"/>
        <v>7000</v>
      </c>
      <c r="AL63" s="15"/>
      <c r="AM63" s="15"/>
    </row>
    <row r="64" spans="1:39" ht="33" customHeight="1" x14ac:dyDescent="0.2">
      <c r="A64" s="232"/>
      <c r="B64" s="220"/>
      <c r="C64" s="232"/>
      <c r="D64" s="232"/>
      <c r="E64" s="232" t="s">
        <v>271</v>
      </c>
      <c r="F64" s="232"/>
      <c r="G64" s="237" t="s">
        <v>955</v>
      </c>
      <c r="H64" s="232" t="s">
        <v>13</v>
      </c>
      <c r="I64" s="233">
        <v>105000</v>
      </c>
      <c r="J64" s="233">
        <v>150000</v>
      </c>
      <c r="K64" s="233"/>
      <c r="L64" s="233">
        <f t="shared" si="2"/>
        <v>128000</v>
      </c>
      <c r="M64" s="233">
        <f t="shared" si="19"/>
        <v>128000</v>
      </c>
      <c r="N64" s="232"/>
      <c r="O64" s="230"/>
      <c r="P64" s="231"/>
      <c r="Q64" s="231"/>
      <c r="R64" s="231"/>
      <c r="S64" s="231"/>
      <c r="T64" s="231"/>
      <c r="U64" s="231"/>
      <c r="V64" s="231"/>
      <c r="W64" s="231"/>
      <c r="X64" s="231"/>
      <c r="Y64" s="231"/>
      <c r="Z64" s="230"/>
      <c r="AA64" s="235">
        <v>105000</v>
      </c>
      <c r="AB64" s="235">
        <v>150000</v>
      </c>
      <c r="AC64" s="235">
        <f t="shared" si="3"/>
        <v>128000</v>
      </c>
      <c r="AD64" s="88"/>
      <c r="AF64" s="145">
        <f t="shared" si="4"/>
        <v>0</v>
      </c>
      <c r="AH64" s="15">
        <f t="shared" si="10"/>
        <v>0</v>
      </c>
      <c r="AI64" s="15">
        <f t="shared" si="11"/>
        <v>0</v>
      </c>
      <c r="AJ64" s="15">
        <f t="shared" si="12"/>
        <v>23000</v>
      </c>
      <c r="AK64" s="15">
        <f t="shared" si="13"/>
        <v>22000</v>
      </c>
      <c r="AL64" s="15"/>
      <c r="AM64" s="15"/>
    </row>
    <row r="65" spans="1:39" ht="18.75" customHeight="1" x14ac:dyDescent="0.2">
      <c r="A65" s="232"/>
      <c r="B65" s="220" t="s">
        <v>956</v>
      </c>
      <c r="C65" s="232"/>
      <c r="D65" s="232"/>
      <c r="E65" s="232"/>
      <c r="F65" s="232"/>
      <c r="G65" s="226" t="s">
        <v>273</v>
      </c>
      <c r="H65" s="232"/>
      <c r="I65" s="233"/>
      <c r="J65" s="233"/>
      <c r="K65" s="233"/>
      <c r="L65" s="233"/>
      <c r="M65" s="233"/>
      <c r="N65" s="232"/>
      <c r="O65" s="230"/>
      <c r="P65" s="231"/>
      <c r="Q65" s="231"/>
      <c r="R65" s="231"/>
      <c r="S65" s="231"/>
      <c r="T65" s="231"/>
      <c r="U65" s="231"/>
      <c r="V65" s="231"/>
      <c r="W65" s="231"/>
      <c r="X65" s="231"/>
      <c r="Y65" s="231"/>
      <c r="Z65" s="230"/>
      <c r="AA65" s="236"/>
      <c r="AB65" s="236"/>
      <c r="AC65" s="235"/>
      <c r="AD65" s="88"/>
      <c r="AF65" s="145">
        <f t="shared" si="4"/>
        <v>0</v>
      </c>
      <c r="AH65" s="15">
        <f t="shared" si="10"/>
        <v>0</v>
      </c>
      <c r="AI65" s="15">
        <f t="shared" si="11"/>
        <v>0</v>
      </c>
      <c r="AJ65" s="15">
        <f t="shared" si="12"/>
        <v>0</v>
      </c>
      <c r="AK65" s="15">
        <f t="shared" si="13"/>
        <v>0</v>
      </c>
      <c r="AL65" s="15"/>
      <c r="AM65" s="15"/>
    </row>
    <row r="66" spans="1:39" ht="62.25" customHeight="1" x14ac:dyDescent="0.2">
      <c r="A66" s="232"/>
      <c r="B66" s="220"/>
      <c r="C66" s="232" t="s">
        <v>274</v>
      </c>
      <c r="D66" s="232"/>
      <c r="E66" s="232"/>
      <c r="F66" s="232"/>
      <c r="G66" s="254" t="s">
        <v>1380</v>
      </c>
      <c r="H66" s="232" t="s">
        <v>1369</v>
      </c>
      <c r="I66" s="234">
        <v>700000</v>
      </c>
      <c r="J66" s="234">
        <v>1000000</v>
      </c>
      <c r="K66" s="233"/>
      <c r="L66" s="233">
        <f t="shared" si="2"/>
        <v>850000</v>
      </c>
      <c r="M66" s="234">
        <f>L66</f>
        <v>850000</v>
      </c>
      <c r="N66" s="255"/>
      <c r="O66" s="256"/>
      <c r="P66" s="257"/>
      <c r="Q66" s="257"/>
      <c r="R66" s="257"/>
      <c r="S66" s="257"/>
      <c r="T66" s="257"/>
      <c r="U66" s="257"/>
      <c r="V66" s="257"/>
      <c r="W66" s="257"/>
      <c r="X66" s="257"/>
      <c r="Y66" s="257"/>
      <c r="Z66" s="256"/>
      <c r="AA66" s="234">
        <v>250000</v>
      </c>
      <c r="AB66" s="234">
        <v>450000</v>
      </c>
      <c r="AC66" s="235">
        <f t="shared" si="3"/>
        <v>850000</v>
      </c>
      <c r="AD66" s="88" t="s">
        <v>1293</v>
      </c>
      <c r="AE66" s="89" t="s">
        <v>1294</v>
      </c>
      <c r="AF66" s="145">
        <f t="shared" si="4"/>
        <v>0</v>
      </c>
      <c r="AG66" s="141"/>
      <c r="AH66" s="84">
        <f t="shared" si="10"/>
        <v>-450000</v>
      </c>
      <c r="AI66" s="84">
        <f t="shared" si="11"/>
        <v>-550000</v>
      </c>
      <c r="AJ66" s="15">
        <f t="shared" si="12"/>
        <v>600000</v>
      </c>
      <c r="AK66" s="84">
        <f t="shared" si="13"/>
        <v>-400000</v>
      </c>
      <c r="AL66" s="15"/>
      <c r="AM66" s="15"/>
    </row>
    <row r="67" spans="1:39" ht="39" customHeight="1" x14ac:dyDescent="0.2">
      <c r="A67" s="232"/>
      <c r="B67" s="220"/>
      <c r="C67" s="232" t="s">
        <v>275</v>
      </c>
      <c r="D67" s="232"/>
      <c r="E67" s="232"/>
      <c r="F67" s="232"/>
      <c r="G67" s="238" t="s">
        <v>276</v>
      </c>
      <c r="H67" s="232"/>
      <c r="I67" s="233"/>
      <c r="J67" s="233"/>
      <c r="K67" s="233"/>
      <c r="L67" s="233"/>
      <c r="M67" s="233"/>
      <c r="N67" s="232"/>
      <c r="O67" s="230"/>
      <c r="P67" s="231"/>
      <c r="Q67" s="231"/>
      <c r="R67" s="231"/>
      <c r="S67" s="231"/>
      <c r="T67" s="231"/>
      <c r="U67" s="231"/>
      <c r="V67" s="231"/>
      <c r="W67" s="231"/>
      <c r="X67" s="231"/>
      <c r="Y67" s="231"/>
      <c r="Z67" s="230"/>
      <c r="AA67" s="236"/>
      <c r="AB67" s="236"/>
      <c r="AC67" s="235"/>
      <c r="AD67" s="88"/>
      <c r="AF67" s="145">
        <f t="shared" si="4"/>
        <v>0</v>
      </c>
      <c r="AH67" s="15">
        <f t="shared" si="10"/>
        <v>0</v>
      </c>
      <c r="AI67" s="15">
        <f t="shared" si="11"/>
        <v>0</v>
      </c>
      <c r="AJ67" s="15">
        <f t="shared" si="12"/>
        <v>0</v>
      </c>
      <c r="AK67" s="15">
        <f t="shared" si="13"/>
        <v>0</v>
      </c>
      <c r="AL67" s="15"/>
      <c r="AM67" s="15"/>
    </row>
    <row r="68" spans="1:39" ht="19.5" customHeight="1" x14ac:dyDescent="0.2">
      <c r="A68" s="232"/>
      <c r="B68" s="220"/>
      <c r="C68" s="232"/>
      <c r="D68" s="232" t="s">
        <v>277</v>
      </c>
      <c r="E68" s="232"/>
      <c r="F68" s="232"/>
      <c r="G68" s="237" t="s">
        <v>278</v>
      </c>
      <c r="H68" s="232" t="s">
        <v>1369</v>
      </c>
      <c r="I68" s="233">
        <v>15000000</v>
      </c>
      <c r="J68" s="233">
        <v>18000000</v>
      </c>
      <c r="K68" s="233"/>
      <c r="L68" s="233">
        <f t="shared" si="2"/>
        <v>16500000</v>
      </c>
      <c r="M68" s="233">
        <f t="shared" ref="M68:M72" si="20">L68</f>
        <v>16500000</v>
      </c>
      <c r="N68" s="232"/>
      <c r="O68" s="230"/>
      <c r="P68" s="231"/>
      <c r="Q68" s="231"/>
      <c r="R68" s="231"/>
      <c r="S68" s="231"/>
      <c r="T68" s="231"/>
      <c r="U68" s="231"/>
      <c r="V68" s="231"/>
      <c r="W68" s="231"/>
      <c r="X68" s="231"/>
      <c r="Y68" s="231"/>
      <c r="Z68" s="230"/>
      <c r="AA68" s="235">
        <v>15000000</v>
      </c>
      <c r="AB68" s="235">
        <v>18000000</v>
      </c>
      <c r="AC68" s="235">
        <f t="shared" si="3"/>
        <v>16500000</v>
      </c>
      <c r="AD68" s="88"/>
      <c r="AF68" s="145">
        <f t="shared" si="4"/>
        <v>0</v>
      </c>
      <c r="AH68" s="15">
        <f t="shared" si="10"/>
        <v>0</v>
      </c>
      <c r="AI68" s="15">
        <f t="shared" si="11"/>
        <v>0</v>
      </c>
      <c r="AJ68" s="15">
        <f t="shared" si="12"/>
        <v>1500000</v>
      </c>
      <c r="AK68" s="15">
        <f t="shared" si="13"/>
        <v>1500000</v>
      </c>
      <c r="AL68" s="15"/>
      <c r="AM68" s="15"/>
    </row>
    <row r="69" spans="1:39" ht="19.5" customHeight="1" x14ac:dyDescent="0.2">
      <c r="A69" s="232"/>
      <c r="B69" s="220"/>
      <c r="C69" s="232"/>
      <c r="D69" s="232" t="s">
        <v>279</v>
      </c>
      <c r="E69" s="232"/>
      <c r="F69" s="232"/>
      <c r="G69" s="237" t="s">
        <v>280</v>
      </c>
      <c r="H69" s="232" t="s">
        <v>1369</v>
      </c>
      <c r="I69" s="233">
        <v>10500000</v>
      </c>
      <c r="J69" s="233">
        <v>15000000</v>
      </c>
      <c r="K69" s="233"/>
      <c r="L69" s="233">
        <f t="shared" si="2"/>
        <v>12750000</v>
      </c>
      <c r="M69" s="233">
        <f t="shared" si="20"/>
        <v>12750000</v>
      </c>
      <c r="N69" s="232"/>
      <c r="O69" s="230"/>
      <c r="P69" s="231"/>
      <c r="Q69" s="231"/>
      <c r="R69" s="231"/>
      <c r="S69" s="231"/>
      <c r="T69" s="231"/>
      <c r="U69" s="231"/>
      <c r="V69" s="231"/>
      <c r="W69" s="231"/>
      <c r="X69" s="231"/>
      <c r="Y69" s="231"/>
      <c r="Z69" s="230"/>
      <c r="AA69" s="235">
        <v>10500000</v>
      </c>
      <c r="AB69" s="235">
        <v>15000000</v>
      </c>
      <c r="AC69" s="235">
        <f t="shared" si="3"/>
        <v>12750000</v>
      </c>
      <c r="AD69" s="88"/>
      <c r="AF69" s="145">
        <f t="shared" si="4"/>
        <v>0</v>
      </c>
      <c r="AH69" s="15">
        <f t="shared" si="10"/>
        <v>0</v>
      </c>
      <c r="AI69" s="15">
        <f t="shared" si="11"/>
        <v>0</v>
      </c>
      <c r="AJ69" s="15">
        <f t="shared" si="12"/>
        <v>2250000</v>
      </c>
      <c r="AK69" s="15">
        <f t="shared" si="13"/>
        <v>2250000</v>
      </c>
      <c r="AL69" s="15"/>
      <c r="AM69" s="15"/>
    </row>
    <row r="70" spans="1:39" ht="31.5" customHeight="1" x14ac:dyDescent="0.2">
      <c r="A70" s="232"/>
      <c r="B70" s="220"/>
      <c r="C70" s="232"/>
      <c r="D70" s="232" t="s">
        <v>281</v>
      </c>
      <c r="E70" s="232"/>
      <c r="F70" s="232"/>
      <c r="G70" s="237" t="s">
        <v>282</v>
      </c>
      <c r="H70" s="232" t="s">
        <v>1369</v>
      </c>
      <c r="I70" s="233">
        <v>7000000</v>
      </c>
      <c r="J70" s="233">
        <v>10000000</v>
      </c>
      <c r="K70" s="233"/>
      <c r="L70" s="233">
        <f t="shared" si="2"/>
        <v>8500000</v>
      </c>
      <c r="M70" s="233">
        <f t="shared" si="20"/>
        <v>8500000</v>
      </c>
      <c r="N70" s="232"/>
      <c r="O70" s="230"/>
      <c r="P70" s="231"/>
      <c r="Q70" s="231"/>
      <c r="R70" s="231"/>
      <c r="S70" s="231"/>
      <c r="T70" s="231"/>
      <c r="U70" s="231"/>
      <c r="V70" s="231"/>
      <c r="W70" s="231"/>
      <c r="X70" s="231"/>
      <c r="Y70" s="231"/>
      <c r="Z70" s="230"/>
      <c r="AA70" s="235">
        <v>7000000</v>
      </c>
      <c r="AB70" s="235">
        <v>10000000</v>
      </c>
      <c r="AC70" s="235">
        <f t="shared" si="3"/>
        <v>8500000</v>
      </c>
      <c r="AD70" s="88"/>
      <c r="AF70" s="145">
        <f t="shared" si="4"/>
        <v>0</v>
      </c>
      <c r="AH70" s="15">
        <f t="shared" si="10"/>
        <v>0</v>
      </c>
      <c r="AI70" s="15">
        <f t="shared" si="11"/>
        <v>0</v>
      </c>
      <c r="AJ70" s="15">
        <f t="shared" si="12"/>
        <v>1500000</v>
      </c>
      <c r="AK70" s="15">
        <f t="shared" si="13"/>
        <v>1500000</v>
      </c>
      <c r="AL70" s="15"/>
      <c r="AM70" s="15"/>
    </row>
    <row r="71" spans="1:39" ht="38.25" customHeight="1" x14ac:dyDescent="0.2">
      <c r="A71" s="232"/>
      <c r="B71" s="220"/>
      <c r="C71" s="244" t="s">
        <v>283</v>
      </c>
      <c r="D71" s="258"/>
      <c r="E71" s="258"/>
      <c r="F71" s="258"/>
      <c r="G71" s="259" t="s">
        <v>1381</v>
      </c>
      <c r="H71" s="232" t="s">
        <v>1369</v>
      </c>
      <c r="I71" s="233"/>
      <c r="J71" s="233"/>
      <c r="K71" s="233"/>
      <c r="L71" s="233"/>
      <c r="M71" s="233"/>
      <c r="N71" s="232"/>
      <c r="O71" s="230"/>
      <c r="P71" s="231"/>
      <c r="Q71" s="231"/>
      <c r="R71" s="231"/>
      <c r="S71" s="231"/>
      <c r="T71" s="231"/>
      <c r="U71" s="231"/>
      <c r="V71" s="231"/>
      <c r="W71" s="231"/>
      <c r="X71" s="231"/>
      <c r="Y71" s="231"/>
      <c r="Z71" s="230"/>
      <c r="AA71" s="234">
        <v>3000000</v>
      </c>
      <c r="AB71" s="234">
        <v>3900000</v>
      </c>
      <c r="AC71" s="256">
        <f>ROUND((AA71+AB71)/2,0)</f>
        <v>3450000</v>
      </c>
      <c r="AD71" s="88" t="s">
        <v>1295</v>
      </c>
      <c r="AF71" s="145">
        <f t="shared" si="4"/>
        <v>3450000</v>
      </c>
      <c r="AH71" s="15"/>
      <c r="AI71" s="15"/>
      <c r="AJ71" s="15"/>
      <c r="AK71" s="15"/>
      <c r="AL71" s="15"/>
      <c r="AM71" s="15"/>
    </row>
    <row r="72" spans="1:39" ht="32.25" customHeight="1" x14ac:dyDescent="0.2">
      <c r="A72" s="232"/>
      <c r="B72" s="220"/>
      <c r="C72" s="244" t="s">
        <v>1171</v>
      </c>
      <c r="D72" s="258"/>
      <c r="E72" s="258"/>
      <c r="F72" s="258"/>
      <c r="G72" s="259" t="s">
        <v>1172</v>
      </c>
      <c r="H72" s="244" t="s">
        <v>1382</v>
      </c>
      <c r="I72" s="234">
        <v>280000</v>
      </c>
      <c r="J72" s="233">
        <v>400000</v>
      </c>
      <c r="K72" s="233"/>
      <c r="L72" s="233">
        <f t="shared" si="2"/>
        <v>340000</v>
      </c>
      <c r="M72" s="233">
        <f t="shared" si="20"/>
        <v>340000</v>
      </c>
      <c r="N72" s="232"/>
      <c r="O72" s="230"/>
      <c r="P72" s="231"/>
      <c r="Q72" s="231"/>
      <c r="R72" s="231"/>
      <c r="S72" s="231"/>
      <c r="T72" s="231"/>
      <c r="U72" s="231"/>
      <c r="V72" s="231"/>
      <c r="W72" s="231"/>
      <c r="X72" s="231"/>
      <c r="Y72" s="231"/>
      <c r="Z72" s="230"/>
      <c r="AA72" s="234">
        <v>140000</v>
      </c>
      <c r="AB72" s="235">
        <v>400000</v>
      </c>
      <c r="AC72" s="234">
        <f t="shared" si="3"/>
        <v>340000</v>
      </c>
      <c r="AD72" s="88" t="s">
        <v>5</v>
      </c>
      <c r="AF72" s="145">
        <f t="shared" si="4"/>
        <v>0</v>
      </c>
      <c r="AG72" s="145">
        <f>AC72-M72</f>
        <v>0</v>
      </c>
      <c r="AH72" s="15">
        <f t="shared" si="10"/>
        <v>-140000</v>
      </c>
      <c r="AI72" s="15">
        <f t="shared" si="11"/>
        <v>0</v>
      </c>
      <c r="AJ72" s="15">
        <f t="shared" si="12"/>
        <v>200000</v>
      </c>
      <c r="AK72" s="15">
        <f t="shared" si="13"/>
        <v>60000</v>
      </c>
      <c r="AL72" s="15"/>
      <c r="AM72" s="15"/>
    </row>
    <row r="73" spans="1:39" ht="31.5" customHeight="1" x14ac:dyDescent="0.2">
      <c r="A73" s="232"/>
      <c r="B73" s="220"/>
      <c r="C73" s="244" t="s">
        <v>1173</v>
      </c>
      <c r="D73" s="258"/>
      <c r="E73" s="258"/>
      <c r="F73" s="258"/>
      <c r="G73" s="259" t="s">
        <v>1383</v>
      </c>
      <c r="H73" s="244" t="s">
        <v>1382</v>
      </c>
      <c r="I73" s="233"/>
      <c r="J73" s="233"/>
      <c r="K73" s="233"/>
      <c r="L73" s="233"/>
      <c r="M73" s="233"/>
      <c r="N73" s="232"/>
      <c r="O73" s="230"/>
      <c r="P73" s="231"/>
      <c r="Q73" s="231"/>
      <c r="R73" s="231"/>
      <c r="S73" s="231"/>
      <c r="T73" s="231"/>
      <c r="U73" s="231"/>
      <c r="V73" s="231"/>
      <c r="W73" s="231"/>
      <c r="X73" s="231"/>
      <c r="Y73" s="231"/>
      <c r="Z73" s="230"/>
      <c r="AA73" s="235">
        <v>1200000</v>
      </c>
      <c r="AB73" s="235">
        <v>1560000</v>
      </c>
      <c r="AC73" s="256">
        <f>ROUND((AA73+AB73)/2,0)</f>
        <v>1380000</v>
      </c>
      <c r="AD73" s="88" t="s">
        <v>1295</v>
      </c>
      <c r="AF73" s="145">
        <f t="shared" si="4"/>
        <v>1380000</v>
      </c>
      <c r="AH73" s="15"/>
      <c r="AI73" s="15"/>
      <c r="AJ73" s="15"/>
      <c r="AK73" s="15"/>
      <c r="AL73" s="15"/>
      <c r="AM73" s="15"/>
    </row>
    <row r="74" spans="1:39" ht="31.5" customHeight="1" x14ac:dyDescent="0.2">
      <c r="A74" s="232"/>
      <c r="B74" s="220"/>
      <c r="C74" s="244" t="s">
        <v>1174</v>
      </c>
      <c r="D74" s="258"/>
      <c r="E74" s="258"/>
      <c r="F74" s="258"/>
      <c r="G74" s="259" t="s">
        <v>1175</v>
      </c>
      <c r="H74" s="244" t="s">
        <v>1382</v>
      </c>
      <c r="I74" s="233"/>
      <c r="J74" s="233"/>
      <c r="K74" s="233"/>
      <c r="L74" s="233"/>
      <c r="M74" s="233"/>
      <c r="N74" s="232"/>
      <c r="O74" s="230"/>
      <c r="P74" s="231"/>
      <c r="Q74" s="231"/>
      <c r="R74" s="231"/>
      <c r="S74" s="231"/>
      <c r="T74" s="231"/>
      <c r="U74" s="231"/>
      <c r="V74" s="231"/>
      <c r="W74" s="231"/>
      <c r="X74" s="231"/>
      <c r="Y74" s="231"/>
      <c r="Z74" s="230"/>
      <c r="AA74" s="235">
        <v>200000</v>
      </c>
      <c r="AB74" s="235">
        <v>400000</v>
      </c>
      <c r="AC74" s="256">
        <f>ROUND((AA74+AB74)/2,0)</f>
        <v>300000</v>
      </c>
      <c r="AD74" s="88" t="s">
        <v>1295</v>
      </c>
      <c r="AF74" s="145">
        <f t="shared" si="4"/>
        <v>300000</v>
      </c>
      <c r="AH74" s="15"/>
      <c r="AI74" s="15"/>
      <c r="AJ74" s="15"/>
      <c r="AK74" s="15"/>
      <c r="AL74" s="15"/>
      <c r="AM74" s="15"/>
    </row>
    <row r="75" spans="1:39" ht="18" customHeight="1" x14ac:dyDescent="0.2">
      <c r="A75" s="232"/>
      <c r="B75" s="220" t="s">
        <v>284</v>
      </c>
      <c r="C75" s="232"/>
      <c r="D75" s="232"/>
      <c r="E75" s="232"/>
      <c r="F75" s="232"/>
      <c r="G75" s="226" t="s">
        <v>285</v>
      </c>
      <c r="H75" s="232"/>
      <c r="I75" s="233"/>
      <c r="J75" s="233"/>
      <c r="K75" s="233"/>
      <c r="L75" s="233"/>
      <c r="M75" s="233"/>
      <c r="N75" s="232"/>
      <c r="O75" s="230"/>
      <c r="P75" s="231"/>
      <c r="Q75" s="231"/>
      <c r="R75" s="231"/>
      <c r="S75" s="231"/>
      <c r="T75" s="231"/>
      <c r="U75" s="231"/>
      <c r="V75" s="231"/>
      <c r="W75" s="231"/>
      <c r="X75" s="231"/>
      <c r="Y75" s="231"/>
      <c r="Z75" s="230"/>
      <c r="AA75" s="235"/>
      <c r="AB75" s="235"/>
      <c r="AC75" s="235"/>
      <c r="AD75" s="88"/>
      <c r="AF75" s="145">
        <f t="shared" si="4"/>
        <v>0</v>
      </c>
      <c r="AH75" s="15">
        <f t="shared" si="10"/>
        <v>0</v>
      </c>
      <c r="AI75" s="15">
        <f t="shared" si="11"/>
        <v>0</v>
      </c>
      <c r="AJ75" s="15">
        <f t="shared" si="12"/>
        <v>0</v>
      </c>
      <c r="AK75" s="15">
        <f t="shared" si="13"/>
        <v>0</v>
      </c>
      <c r="AL75" s="15"/>
      <c r="AM75" s="15"/>
    </row>
    <row r="76" spans="1:39" ht="35.25" customHeight="1" x14ac:dyDescent="0.2">
      <c r="A76" s="232"/>
      <c r="B76" s="220"/>
      <c r="C76" s="232" t="s">
        <v>286</v>
      </c>
      <c r="D76" s="232"/>
      <c r="E76" s="232"/>
      <c r="F76" s="232"/>
      <c r="G76" s="238" t="s">
        <v>957</v>
      </c>
      <c r="H76" s="232" t="s">
        <v>1369</v>
      </c>
      <c r="I76" s="233">
        <v>56000</v>
      </c>
      <c r="J76" s="234">
        <v>80000</v>
      </c>
      <c r="K76" s="233" t="s">
        <v>958</v>
      </c>
      <c r="L76" s="233">
        <v>56000</v>
      </c>
      <c r="M76" s="233">
        <f>L76</f>
        <v>56000</v>
      </c>
      <c r="N76" s="232"/>
      <c r="O76" s="230"/>
      <c r="P76" s="231"/>
      <c r="Q76" s="231"/>
      <c r="R76" s="231"/>
      <c r="S76" s="231"/>
      <c r="T76" s="231"/>
      <c r="U76" s="231"/>
      <c r="V76" s="231"/>
      <c r="W76" s="231"/>
      <c r="X76" s="237" t="s">
        <v>1104</v>
      </c>
      <c r="Y76" s="231"/>
      <c r="Z76" s="230"/>
      <c r="AA76" s="235">
        <v>56000</v>
      </c>
      <c r="AB76" s="234">
        <v>200000</v>
      </c>
      <c r="AC76" s="234">
        <f t="shared" si="3"/>
        <v>56000</v>
      </c>
      <c r="AD76" s="88" t="s">
        <v>6</v>
      </c>
      <c r="AF76" s="145">
        <f t="shared" si="4"/>
        <v>0</v>
      </c>
      <c r="AG76" s="145">
        <f>AC76-M76</f>
        <v>0</v>
      </c>
      <c r="AH76" s="15">
        <f t="shared" si="10"/>
        <v>0</v>
      </c>
      <c r="AI76" s="15">
        <f t="shared" si="11"/>
        <v>120000</v>
      </c>
      <c r="AJ76" s="15">
        <f t="shared" si="12"/>
        <v>0</v>
      </c>
      <c r="AK76" s="15">
        <f t="shared" si="13"/>
        <v>144000</v>
      </c>
      <c r="AL76" s="15"/>
      <c r="AM76" s="15"/>
    </row>
    <row r="77" spans="1:39" ht="20.25" customHeight="1" x14ac:dyDescent="0.2">
      <c r="A77" s="232"/>
      <c r="B77" s="220"/>
      <c r="C77" s="232" t="s">
        <v>287</v>
      </c>
      <c r="D77" s="232"/>
      <c r="E77" s="232"/>
      <c r="F77" s="232"/>
      <c r="G77" s="238" t="s">
        <v>288</v>
      </c>
      <c r="H77" s="232"/>
      <c r="I77" s="233"/>
      <c r="J77" s="233"/>
      <c r="K77" s="233"/>
      <c r="L77" s="233"/>
      <c r="M77" s="233"/>
      <c r="N77" s="232"/>
      <c r="O77" s="230"/>
      <c r="P77" s="231"/>
      <c r="Q77" s="231"/>
      <c r="R77" s="231"/>
      <c r="S77" s="231"/>
      <c r="T77" s="231"/>
      <c r="U77" s="231"/>
      <c r="V77" s="231"/>
      <c r="W77" s="231"/>
      <c r="X77" s="231"/>
      <c r="Y77" s="231"/>
      <c r="Z77" s="230"/>
      <c r="AA77" s="236"/>
      <c r="AB77" s="236"/>
      <c r="AC77" s="235"/>
      <c r="AD77" s="88"/>
      <c r="AF77" s="145">
        <f t="shared" si="4"/>
        <v>0</v>
      </c>
      <c r="AH77" s="15">
        <f t="shared" si="10"/>
        <v>0</v>
      </c>
      <c r="AI77" s="15">
        <f t="shared" si="11"/>
        <v>0</v>
      </c>
      <c r="AJ77" s="15">
        <f t="shared" si="12"/>
        <v>0</v>
      </c>
      <c r="AK77" s="15">
        <f t="shared" si="13"/>
        <v>0</v>
      </c>
      <c r="AL77" s="15"/>
      <c r="AM77" s="15"/>
    </row>
    <row r="78" spans="1:39" ht="32.25" customHeight="1" x14ac:dyDescent="0.2">
      <c r="A78" s="232"/>
      <c r="B78" s="220"/>
      <c r="C78" s="232"/>
      <c r="D78" s="232" t="s">
        <v>289</v>
      </c>
      <c r="E78" s="232"/>
      <c r="F78" s="232"/>
      <c r="G78" s="237" t="s">
        <v>290</v>
      </c>
      <c r="H78" s="232" t="s">
        <v>1369</v>
      </c>
      <c r="I78" s="234">
        <v>70000</v>
      </c>
      <c r="J78" s="234">
        <v>100000</v>
      </c>
      <c r="K78" s="233"/>
      <c r="L78" s="233">
        <f t="shared" si="2"/>
        <v>85000</v>
      </c>
      <c r="M78" s="233">
        <f>L78</f>
        <v>85000</v>
      </c>
      <c r="N78" s="232"/>
      <c r="O78" s="230"/>
      <c r="P78" s="231"/>
      <c r="Q78" s="231"/>
      <c r="R78" s="231"/>
      <c r="S78" s="231"/>
      <c r="T78" s="231"/>
      <c r="U78" s="231"/>
      <c r="V78" s="231"/>
      <c r="W78" s="231"/>
      <c r="X78" s="231"/>
      <c r="Y78" s="231"/>
      <c r="Z78" s="230"/>
      <c r="AA78" s="234">
        <v>56000</v>
      </c>
      <c r="AB78" s="234">
        <v>200000</v>
      </c>
      <c r="AC78" s="234">
        <f t="shared" ref="AC78:AC141" si="21">M78</f>
        <v>85000</v>
      </c>
      <c r="AD78" s="88" t="s">
        <v>1269</v>
      </c>
      <c r="AF78" s="145">
        <f t="shared" ref="AF78:AF141" si="22">AC78-M78</f>
        <v>0</v>
      </c>
      <c r="AH78" s="15">
        <f t="shared" si="10"/>
        <v>-14000</v>
      </c>
      <c r="AI78" s="15">
        <f t="shared" si="11"/>
        <v>100000</v>
      </c>
      <c r="AJ78" s="15">
        <f t="shared" si="12"/>
        <v>29000</v>
      </c>
      <c r="AK78" s="15">
        <f t="shared" si="13"/>
        <v>115000</v>
      </c>
      <c r="AL78" s="15"/>
      <c r="AM78" s="15"/>
    </row>
    <row r="79" spans="1:39" ht="28.5" customHeight="1" x14ac:dyDescent="0.2">
      <c r="A79" s="232"/>
      <c r="B79" s="220"/>
      <c r="C79" s="232"/>
      <c r="D79" s="232" t="s">
        <v>291</v>
      </c>
      <c r="E79" s="232"/>
      <c r="F79" s="232"/>
      <c r="G79" s="237" t="s">
        <v>292</v>
      </c>
      <c r="H79" s="232" t="s">
        <v>1369</v>
      </c>
      <c r="I79" s="234">
        <v>245000</v>
      </c>
      <c r="J79" s="233">
        <v>350000</v>
      </c>
      <c r="K79" s="233"/>
      <c r="L79" s="233">
        <v>245000</v>
      </c>
      <c r="M79" s="233">
        <f t="shared" ref="M79:M80" si="23">L79</f>
        <v>245000</v>
      </c>
      <c r="N79" s="232"/>
      <c r="O79" s="230"/>
      <c r="P79" s="231"/>
      <c r="Q79" s="231"/>
      <c r="R79" s="231"/>
      <c r="S79" s="231"/>
      <c r="T79" s="231"/>
      <c r="U79" s="231"/>
      <c r="V79" s="231"/>
      <c r="W79" s="231"/>
      <c r="X79" s="231"/>
      <c r="Y79" s="231"/>
      <c r="Z79" s="230"/>
      <c r="AA79" s="234">
        <v>105000</v>
      </c>
      <c r="AB79" s="235">
        <v>350000</v>
      </c>
      <c r="AC79" s="234">
        <f t="shared" si="21"/>
        <v>245000</v>
      </c>
      <c r="AD79" s="88" t="s">
        <v>5</v>
      </c>
      <c r="AF79" s="145">
        <f t="shared" si="22"/>
        <v>0</v>
      </c>
      <c r="AG79" s="145">
        <f>AC79-M79</f>
        <v>0</v>
      </c>
      <c r="AH79" s="15">
        <f t="shared" si="10"/>
        <v>-140000</v>
      </c>
      <c r="AI79" s="15">
        <f t="shared" si="11"/>
        <v>0</v>
      </c>
      <c r="AJ79" s="15">
        <f t="shared" si="12"/>
        <v>140000</v>
      </c>
      <c r="AK79" s="15">
        <f t="shared" si="13"/>
        <v>105000</v>
      </c>
      <c r="AL79" s="84"/>
      <c r="AM79" s="84"/>
    </row>
    <row r="80" spans="1:39" ht="45" customHeight="1" x14ac:dyDescent="0.2">
      <c r="A80" s="232"/>
      <c r="B80" s="220"/>
      <c r="C80" s="232" t="s">
        <v>293</v>
      </c>
      <c r="D80" s="232"/>
      <c r="E80" s="232"/>
      <c r="F80" s="232"/>
      <c r="G80" s="238" t="s">
        <v>294</v>
      </c>
      <c r="H80" s="232" t="s">
        <v>1369</v>
      </c>
      <c r="I80" s="233">
        <v>105000</v>
      </c>
      <c r="J80" s="233">
        <v>150000</v>
      </c>
      <c r="K80" s="233"/>
      <c r="L80" s="233">
        <f t="shared" si="2"/>
        <v>128000</v>
      </c>
      <c r="M80" s="233">
        <f t="shared" si="23"/>
        <v>128000</v>
      </c>
      <c r="N80" s="232"/>
      <c r="O80" s="230"/>
      <c r="P80" s="231"/>
      <c r="Q80" s="231"/>
      <c r="R80" s="231"/>
      <c r="S80" s="231"/>
      <c r="T80" s="231"/>
      <c r="U80" s="231"/>
      <c r="V80" s="231"/>
      <c r="W80" s="231"/>
      <c r="X80" s="231"/>
      <c r="Y80" s="231"/>
      <c r="Z80" s="230"/>
      <c r="AA80" s="235">
        <v>105000</v>
      </c>
      <c r="AB80" s="235">
        <v>150000</v>
      </c>
      <c r="AC80" s="235">
        <f t="shared" si="21"/>
        <v>128000</v>
      </c>
      <c r="AD80" s="88"/>
      <c r="AF80" s="145">
        <f t="shared" si="22"/>
        <v>0</v>
      </c>
      <c r="AH80" s="15">
        <f t="shared" si="10"/>
        <v>0</v>
      </c>
      <c r="AI80" s="15">
        <f t="shared" si="11"/>
        <v>0</v>
      </c>
      <c r="AJ80" s="15">
        <f t="shared" si="12"/>
        <v>23000</v>
      </c>
      <c r="AK80" s="15">
        <f t="shared" si="13"/>
        <v>22000</v>
      </c>
      <c r="AL80" s="15"/>
      <c r="AM80" s="15"/>
    </row>
    <row r="81" spans="1:39" ht="24" customHeight="1" x14ac:dyDescent="0.2">
      <c r="A81" s="232"/>
      <c r="B81" s="220" t="s">
        <v>295</v>
      </c>
      <c r="C81" s="232"/>
      <c r="D81" s="232"/>
      <c r="E81" s="232"/>
      <c r="F81" s="232"/>
      <c r="G81" s="247" t="s">
        <v>1176</v>
      </c>
      <c r="H81" s="232"/>
      <c r="I81" s="233">
        <v>245000</v>
      </c>
      <c r="J81" s="233">
        <v>350000</v>
      </c>
      <c r="K81" s="233" t="s">
        <v>991</v>
      </c>
      <c r="L81" s="233"/>
      <c r="M81" s="233"/>
      <c r="N81" s="242"/>
      <c r="O81" s="230"/>
      <c r="P81" s="231"/>
      <c r="Q81" s="231"/>
      <c r="R81" s="231"/>
      <c r="S81" s="231"/>
      <c r="T81" s="231"/>
      <c r="U81" s="231"/>
      <c r="V81" s="231"/>
      <c r="W81" s="231"/>
      <c r="X81" s="231"/>
      <c r="Y81" s="231"/>
      <c r="Z81" s="230"/>
      <c r="AA81" s="235">
        <v>245000</v>
      </c>
      <c r="AB81" s="235">
        <v>350000</v>
      </c>
      <c r="AC81" s="235"/>
      <c r="AD81" s="88" t="s">
        <v>1296</v>
      </c>
      <c r="AE81" s="86" t="s">
        <v>1158</v>
      </c>
      <c r="AF81" s="145">
        <f t="shared" si="22"/>
        <v>0</v>
      </c>
      <c r="AH81" s="15">
        <f t="shared" si="10"/>
        <v>0</v>
      </c>
      <c r="AI81" s="15">
        <f t="shared" si="11"/>
        <v>0</v>
      </c>
      <c r="AJ81" s="15">
        <f t="shared" si="12"/>
        <v>-245000</v>
      </c>
      <c r="AK81" s="15">
        <f t="shared" si="13"/>
        <v>350000</v>
      </c>
      <c r="AL81" s="15"/>
      <c r="AM81" s="15"/>
    </row>
    <row r="82" spans="1:39" ht="33" customHeight="1" x14ac:dyDescent="0.2">
      <c r="A82" s="232"/>
      <c r="B82" s="220"/>
      <c r="C82" s="232" t="s">
        <v>1021</v>
      </c>
      <c r="D82" s="232"/>
      <c r="E82" s="232"/>
      <c r="F82" s="232"/>
      <c r="G82" s="237" t="s">
        <v>1019</v>
      </c>
      <c r="H82" s="232" t="s">
        <v>1369</v>
      </c>
      <c r="I82" s="233">
        <v>245000</v>
      </c>
      <c r="J82" s="233">
        <v>350000</v>
      </c>
      <c r="K82" s="233"/>
      <c r="L82" s="233">
        <v>245000</v>
      </c>
      <c r="M82" s="233">
        <f>L82</f>
        <v>245000</v>
      </c>
      <c r="N82" s="260" t="s">
        <v>1050</v>
      </c>
      <c r="O82" s="230"/>
      <c r="P82" s="231"/>
      <c r="Q82" s="231"/>
      <c r="R82" s="231"/>
      <c r="S82" s="231"/>
      <c r="T82" s="231"/>
      <c r="U82" s="231"/>
      <c r="V82" s="231"/>
      <c r="W82" s="231"/>
      <c r="X82" s="231"/>
      <c r="Y82" s="231"/>
      <c r="Z82" s="230"/>
      <c r="AA82" s="235"/>
      <c r="AB82" s="235"/>
      <c r="AC82" s="235">
        <f t="shared" si="21"/>
        <v>245000</v>
      </c>
      <c r="AD82" s="88"/>
      <c r="AF82" s="145">
        <f t="shared" si="22"/>
        <v>0</v>
      </c>
      <c r="AH82" s="15"/>
      <c r="AI82" s="15"/>
      <c r="AJ82" s="15"/>
      <c r="AK82" s="15"/>
      <c r="AL82" s="15"/>
      <c r="AM82" s="15"/>
    </row>
    <row r="83" spans="1:39" ht="30.75" customHeight="1" x14ac:dyDescent="0.2">
      <c r="A83" s="232"/>
      <c r="B83" s="220"/>
      <c r="C83" s="232" t="s">
        <v>1022</v>
      </c>
      <c r="D83" s="232"/>
      <c r="E83" s="232"/>
      <c r="F83" s="232"/>
      <c r="G83" s="237" t="s">
        <v>1020</v>
      </c>
      <c r="H83" s="232" t="s">
        <v>1369</v>
      </c>
      <c r="I83" s="233">
        <v>245000</v>
      </c>
      <c r="J83" s="233">
        <v>350000</v>
      </c>
      <c r="K83" s="233"/>
      <c r="L83" s="233">
        <f t="shared" si="2"/>
        <v>298000</v>
      </c>
      <c r="M83" s="233">
        <f>L83</f>
        <v>298000</v>
      </c>
      <c r="N83" s="260"/>
      <c r="O83" s="230"/>
      <c r="P83" s="231"/>
      <c r="Q83" s="231"/>
      <c r="R83" s="231"/>
      <c r="S83" s="231"/>
      <c r="T83" s="231"/>
      <c r="U83" s="231"/>
      <c r="V83" s="231"/>
      <c r="W83" s="231"/>
      <c r="X83" s="231"/>
      <c r="Y83" s="231"/>
      <c r="Z83" s="230"/>
      <c r="AA83" s="236"/>
      <c r="AB83" s="236"/>
      <c r="AC83" s="235">
        <f t="shared" si="21"/>
        <v>298000</v>
      </c>
      <c r="AD83" s="88"/>
      <c r="AF83" s="145">
        <f t="shared" si="22"/>
        <v>0</v>
      </c>
      <c r="AH83" s="15"/>
      <c r="AI83" s="15"/>
      <c r="AJ83" s="15"/>
      <c r="AK83" s="15"/>
      <c r="AL83" s="15"/>
      <c r="AM83" s="15"/>
    </row>
    <row r="84" spans="1:39" ht="26.25" customHeight="1" x14ac:dyDescent="0.2">
      <c r="A84" s="232"/>
      <c r="B84" s="220" t="s">
        <v>296</v>
      </c>
      <c r="C84" s="232"/>
      <c r="D84" s="232"/>
      <c r="E84" s="232"/>
      <c r="F84" s="232"/>
      <c r="G84" s="226" t="s">
        <v>1177</v>
      </c>
      <c r="H84" s="232" t="s">
        <v>1369</v>
      </c>
      <c r="I84" s="234">
        <v>119000</v>
      </c>
      <c r="J84" s="234">
        <v>170000</v>
      </c>
      <c r="K84" s="233">
        <v>36000</v>
      </c>
      <c r="L84" s="233">
        <v>119000</v>
      </c>
      <c r="M84" s="233">
        <f>L84</f>
        <v>119000</v>
      </c>
      <c r="N84" s="232"/>
      <c r="O84" s="230"/>
      <c r="P84" s="231"/>
      <c r="Q84" s="231"/>
      <c r="R84" s="231"/>
      <c r="S84" s="231"/>
      <c r="T84" s="231"/>
      <c r="U84" s="231"/>
      <c r="V84" s="231"/>
      <c r="W84" s="231"/>
      <c r="X84" s="231"/>
      <c r="Y84" s="231"/>
      <c r="Z84" s="230"/>
      <c r="AA84" s="234">
        <v>50000</v>
      </c>
      <c r="AB84" s="234">
        <v>200000</v>
      </c>
      <c r="AC84" s="234">
        <f t="shared" si="21"/>
        <v>119000</v>
      </c>
      <c r="AD84" s="88" t="s">
        <v>1293</v>
      </c>
      <c r="AE84" s="86" t="s">
        <v>1297</v>
      </c>
      <c r="AF84" s="145">
        <f t="shared" si="22"/>
        <v>0</v>
      </c>
      <c r="AH84" s="15">
        <f t="shared" si="10"/>
        <v>-69000</v>
      </c>
      <c r="AI84" s="15">
        <f t="shared" si="11"/>
        <v>30000</v>
      </c>
      <c r="AJ84" s="15">
        <f t="shared" si="12"/>
        <v>69000</v>
      </c>
      <c r="AK84" s="15">
        <f t="shared" si="13"/>
        <v>81000</v>
      </c>
      <c r="AL84" s="15"/>
      <c r="AM84" s="15"/>
    </row>
    <row r="85" spans="1:39" ht="21" customHeight="1" x14ac:dyDescent="0.2">
      <c r="A85" s="232"/>
      <c r="B85" s="220" t="s">
        <v>297</v>
      </c>
      <c r="C85" s="232"/>
      <c r="D85" s="232"/>
      <c r="E85" s="232"/>
      <c r="F85" s="232"/>
      <c r="G85" s="226" t="s">
        <v>298</v>
      </c>
      <c r="H85" s="232"/>
      <c r="I85" s="233"/>
      <c r="J85" s="233"/>
      <c r="K85" s="233"/>
      <c r="L85" s="233"/>
      <c r="M85" s="233"/>
      <c r="N85" s="232"/>
      <c r="O85" s="230"/>
      <c r="P85" s="231"/>
      <c r="Q85" s="231"/>
      <c r="R85" s="231"/>
      <c r="S85" s="231"/>
      <c r="T85" s="231"/>
      <c r="U85" s="231"/>
      <c r="V85" s="231"/>
      <c r="W85" s="231"/>
      <c r="X85" s="231"/>
      <c r="Y85" s="231"/>
      <c r="Z85" s="230"/>
      <c r="AA85" s="236"/>
      <c r="AB85" s="236"/>
      <c r="AC85" s="235"/>
      <c r="AD85" s="88"/>
      <c r="AF85" s="145">
        <f t="shared" si="22"/>
        <v>0</v>
      </c>
      <c r="AH85" s="15">
        <f t="shared" si="10"/>
        <v>0</v>
      </c>
      <c r="AI85" s="15">
        <f t="shared" si="11"/>
        <v>0</v>
      </c>
      <c r="AJ85" s="15">
        <f t="shared" si="12"/>
        <v>0</v>
      </c>
      <c r="AK85" s="15">
        <f t="shared" si="13"/>
        <v>0</v>
      </c>
      <c r="AL85" s="15"/>
      <c r="AM85" s="15"/>
    </row>
    <row r="86" spans="1:39" ht="20.25" customHeight="1" x14ac:dyDescent="0.2">
      <c r="A86" s="232"/>
      <c r="B86" s="220"/>
      <c r="C86" s="232" t="s">
        <v>299</v>
      </c>
      <c r="D86" s="232"/>
      <c r="E86" s="232"/>
      <c r="F86" s="232"/>
      <c r="G86" s="238" t="s">
        <v>300</v>
      </c>
      <c r="H86" s="232" t="s">
        <v>1369</v>
      </c>
      <c r="I86" s="233">
        <v>6000000</v>
      </c>
      <c r="J86" s="233">
        <v>8000000</v>
      </c>
      <c r="K86" s="233"/>
      <c r="L86" s="233">
        <f t="shared" si="2"/>
        <v>7000000</v>
      </c>
      <c r="M86" s="233">
        <f>L86</f>
        <v>7000000</v>
      </c>
      <c r="N86" s="232"/>
      <c r="O86" s="230"/>
      <c r="P86" s="231"/>
      <c r="Q86" s="231"/>
      <c r="R86" s="231"/>
      <c r="S86" s="231"/>
      <c r="T86" s="231"/>
      <c r="U86" s="231"/>
      <c r="V86" s="231"/>
      <c r="W86" s="231"/>
      <c r="X86" s="231"/>
      <c r="Y86" s="231"/>
      <c r="Z86" s="230"/>
      <c r="AA86" s="235">
        <v>6000000</v>
      </c>
      <c r="AB86" s="235">
        <v>8000000</v>
      </c>
      <c r="AC86" s="235">
        <f t="shared" si="21"/>
        <v>7000000</v>
      </c>
      <c r="AD86" s="88"/>
      <c r="AF86" s="145">
        <f t="shared" si="22"/>
        <v>0</v>
      </c>
      <c r="AH86" s="15">
        <f t="shared" si="10"/>
        <v>0</v>
      </c>
      <c r="AI86" s="15">
        <f t="shared" si="11"/>
        <v>0</v>
      </c>
      <c r="AJ86" s="15">
        <f t="shared" si="12"/>
        <v>1000000</v>
      </c>
      <c r="AK86" s="15">
        <f t="shared" si="13"/>
        <v>1000000</v>
      </c>
      <c r="AL86" s="15"/>
      <c r="AM86" s="15"/>
    </row>
    <row r="87" spans="1:39" ht="20.25" customHeight="1" x14ac:dyDescent="0.2">
      <c r="A87" s="232"/>
      <c r="B87" s="220"/>
      <c r="C87" s="232" t="s">
        <v>301</v>
      </c>
      <c r="D87" s="232"/>
      <c r="E87" s="232"/>
      <c r="F87" s="232"/>
      <c r="G87" s="238" t="s">
        <v>302</v>
      </c>
      <c r="H87" s="232" t="s">
        <v>1369</v>
      </c>
      <c r="I87" s="233">
        <v>4200000</v>
      </c>
      <c r="J87" s="233">
        <v>6000000</v>
      </c>
      <c r="K87" s="233"/>
      <c r="L87" s="233">
        <f t="shared" si="2"/>
        <v>5100000</v>
      </c>
      <c r="M87" s="233">
        <f>L87</f>
        <v>5100000</v>
      </c>
      <c r="N87" s="232"/>
      <c r="O87" s="230"/>
      <c r="P87" s="231"/>
      <c r="Q87" s="231"/>
      <c r="R87" s="231"/>
      <c r="S87" s="231"/>
      <c r="T87" s="231"/>
      <c r="U87" s="231"/>
      <c r="V87" s="231"/>
      <c r="W87" s="231"/>
      <c r="X87" s="231"/>
      <c r="Y87" s="231"/>
      <c r="Z87" s="230"/>
      <c r="AA87" s="235">
        <v>4200000</v>
      </c>
      <c r="AB87" s="235">
        <v>6000000</v>
      </c>
      <c r="AC87" s="235">
        <f t="shared" si="21"/>
        <v>5100000</v>
      </c>
      <c r="AD87" s="88"/>
      <c r="AF87" s="145">
        <f t="shared" si="22"/>
        <v>0</v>
      </c>
      <c r="AH87" s="15">
        <f t="shared" si="10"/>
        <v>0</v>
      </c>
      <c r="AI87" s="15">
        <f t="shared" si="11"/>
        <v>0</v>
      </c>
      <c r="AJ87" s="15">
        <f t="shared" si="12"/>
        <v>900000</v>
      </c>
      <c r="AK87" s="15">
        <f t="shared" si="13"/>
        <v>900000</v>
      </c>
      <c r="AL87" s="15"/>
      <c r="AM87" s="15"/>
    </row>
    <row r="88" spans="1:39" ht="34.5" customHeight="1" x14ac:dyDescent="0.2">
      <c r="A88" s="232"/>
      <c r="B88" s="220"/>
      <c r="C88" s="232" t="s">
        <v>303</v>
      </c>
      <c r="D88" s="232"/>
      <c r="E88" s="232"/>
      <c r="F88" s="232"/>
      <c r="G88" s="238" t="s">
        <v>304</v>
      </c>
      <c r="H88" s="232"/>
      <c r="I88" s="233">
        <v>1750000</v>
      </c>
      <c r="J88" s="233">
        <v>2500000</v>
      </c>
      <c r="K88" s="233"/>
      <c r="L88" s="233">
        <f t="shared" si="2"/>
        <v>2125000</v>
      </c>
      <c r="M88" s="233"/>
      <c r="N88" s="232"/>
      <c r="O88" s="230"/>
      <c r="P88" s="231"/>
      <c r="Q88" s="231"/>
      <c r="R88" s="231"/>
      <c r="S88" s="231"/>
      <c r="T88" s="231"/>
      <c r="U88" s="231"/>
      <c r="V88" s="237" t="s">
        <v>1085</v>
      </c>
      <c r="W88" s="237" t="s">
        <v>1084</v>
      </c>
      <c r="X88" s="237"/>
      <c r="Y88" s="237"/>
      <c r="Z88" s="227" t="s">
        <v>1087</v>
      </c>
      <c r="AA88" s="235">
        <v>1750000</v>
      </c>
      <c r="AB88" s="235">
        <v>2500000</v>
      </c>
      <c r="AC88" s="235"/>
      <c r="AD88" s="88"/>
      <c r="AE88" s="86" t="s">
        <v>1158</v>
      </c>
      <c r="AF88" s="145">
        <f t="shared" si="22"/>
        <v>0</v>
      </c>
      <c r="AH88" s="15">
        <f t="shared" si="10"/>
        <v>0</v>
      </c>
      <c r="AI88" s="15">
        <f t="shared" si="11"/>
        <v>0</v>
      </c>
      <c r="AJ88" s="15">
        <f t="shared" si="12"/>
        <v>-1750000</v>
      </c>
      <c r="AK88" s="15">
        <f t="shared" si="13"/>
        <v>2500000</v>
      </c>
      <c r="AL88" s="15"/>
      <c r="AM88" s="15"/>
    </row>
    <row r="89" spans="1:39" ht="18.75" customHeight="1" x14ac:dyDescent="0.2">
      <c r="A89" s="232"/>
      <c r="B89" s="220"/>
      <c r="C89" s="232"/>
      <c r="D89" s="232" t="s">
        <v>1119</v>
      </c>
      <c r="E89" s="232"/>
      <c r="F89" s="232"/>
      <c r="G89" s="239" t="s">
        <v>1112</v>
      </c>
      <c r="H89" s="232" t="s">
        <v>1369</v>
      </c>
      <c r="I89" s="233"/>
      <c r="J89" s="233"/>
      <c r="K89" s="233"/>
      <c r="L89" s="233"/>
      <c r="M89" s="235">
        <v>2125000</v>
      </c>
      <c r="N89" s="229" t="s">
        <v>1121</v>
      </c>
      <c r="O89" s="230"/>
      <c r="P89" s="231"/>
      <c r="Q89" s="231"/>
      <c r="R89" s="231"/>
      <c r="S89" s="231"/>
      <c r="T89" s="231"/>
      <c r="U89" s="231"/>
      <c r="V89" s="237"/>
      <c r="W89" s="237"/>
      <c r="X89" s="237"/>
      <c r="Y89" s="237"/>
      <c r="Z89" s="227"/>
      <c r="AA89" s="235"/>
      <c r="AB89" s="235"/>
      <c r="AC89" s="235">
        <f t="shared" si="21"/>
        <v>2125000</v>
      </c>
      <c r="AD89" s="88"/>
      <c r="AF89" s="145">
        <f t="shared" si="22"/>
        <v>0</v>
      </c>
      <c r="AH89" s="15">
        <f t="shared" ref="AH89:AH159" si="24">AA89-I89</f>
        <v>0</v>
      </c>
      <c r="AI89" s="15">
        <f t="shared" ref="AI89:AI159" si="25">AB89-J89</f>
        <v>0</v>
      </c>
      <c r="AJ89" s="15">
        <f t="shared" ref="AJ89:AJ159" si="26">M89-AA89</f>
        <v>2125000</v>
      </c>
      <c r="AK89" s="15">
        <f t="shared" ref="AK89:AK159" si="27">AB89-M89</f>
        <v>-2125000</v>
      </c>
      <c r="AL89" s="15"/>
      <c r="AM89" s="15"/>
    </row>
    <row r="90" spans="1:39" ht="20.25" customHeight="1" x14ac:dyDescent="0.2">
      <c r="A90" s="232"/>
      <c r="B90" s="220"/>
      <c r="C90" s="232"/>
      <c r="D90" s="232" t="s">
        <v>1120</v>
      </c>
      <c r="E90" s="232"/>
      <c r="F90" s="232"/>
      <c r="G90" s="239" t="s">
        <v>1113</v>
      </c>
      <c r="H90" s="232" t="s">
        <v>1369</v>
      </c>
      <c r="I90" s="233"/>
      <c r="J90" s="233"/>
      <c r="K90" s="233"/>
      <c r="L90" s="233"/>
      <c r="M90" s="235">
        <v>1750000</v>
      </c>
      <c r="N90" s="229"/>
      <c r="O90" s="230"/>
      <c r="P90" s="231"/>
      <c r="Q90" s="231"/>
      <c r="R90" s="231"/>
      <c r="S90" s="231"/>
      <c r="T90" s="231"/>
      <c r="U90" s="231"/>
      <c r="V90" s="237"/>
      <c r="W90" s="237"/>
      <c r="X90" s="237"/>
      <c r="Y90" s="237"/>
      <c r="Z90" s="227"/>
      <c r="AA90" s="235"/>
      <c r="AB90" s="235"/>
      <c r="AC90" s="235">
        <f t="shared" si="21"/>
        <v>1750000</v>
      </c>
      <c r="AD90" s="88"/>
      <c r="AF90" s="145">
        <f t="shared" si="22"/>
        <v>0</v>
      </c>
      <c r="AH90" s="15">
        <f t="shared" si="24"/>
        <v>0</v>
      </c>
      <c r="AI90" s="15">
        <f t="shared" si="25"/>
        <v>0</v>
      </c>
      <c r="AJ90" s="15">
        <f t="shared" si="26"/>
        <v>1750000</v>
      </c>
      <c r="AK90" s="15">
        <f t="shared" si="27"/>
        <v>-1750000</v>
      </c>
      <c r="AL90" s="15"/>
      <c r="AM90" s="15"/>
    </row>
    <row r="91" spans="1:39" ht="20.25" customHeight="1" x14ac:dyDescent="0.2">
      <c r="A91" s="232"/>
      <c r="B91" s="220"/>
      <c r="C91" s="232" t="s">
        <v>305</v>
      </c>
      <c r="D91" s="232"/>
      <c r="E91" s="232"/>
      <c r="F91" s="232"/>
      <c r="G91" s="238" t="s">
        <v>1093</v>
      </c>
      <c r="H91" s="232" t="s">
        <v>1369</v>
      </c>
      <c r="I91" s="233">
        <v>2800000</v>
      </c>
      <c r="J91" s="233">
        <v>4000000</v>
      </c>
      <c r="K91" s="233"/>
      <c r="L91" s="233">
        <f t="shared" si="2"/>
        <v>3400000</v>
      </c>
      <c r="M91" s="233">
        <f>L91</f>
        <v>3400000</v>
      </c>
      <c r="N91" s="232"/>
      <c r="O91" s="230"/>
      <c r="P91" s="231"/>
      <c r="Q91" s="231"/>
      <c r="R91" s="231"/>
      <c r="S91" s="231"/>
      <c r="T91" s="231"/>
      <c r="U91" s="231"/>
      <c r="V91" s="231"/>
      <c r="W91" s="231"/>
      <c r="X91" s="231"/>
      <c r="Y91" s="231"/>
      <c r="Z91" s="230"/>
      <c r="AA91" s="235">
        <v>2800000</v>
      </c>
      <c r="AB91" s="235">
        <v>4000000</v>
      </c>
      <c r="AC91" s="235">
        <f t="shared" si="21"/>
        <v>3400000</v>
      </c>
      <c r="AD91" s="88"/>
      <c r="AF91" s="145">
        <f t="shared" si="22"/>
        <v>0</v>
      </c>
      <c r="AH91" s="15">
        <f t="shared" si="24"/>
        <v>0</v>
      </c>
      <c r="AI91" s="15">
        <f t="shared" si="25"/>
        <v>0</v>
      </c>
      <c r="AJ91" s="15">
        <f t="shared" si="26"/>
        <v>600000</v>
      </c>
      <c r="AK91" s="15">
        <f t="shared" si="27"/>
        <v>600000</v>
      </c>
      <c r="AL91" s="15"/>
      <c r="AM91" s="15"/>
    </row>
    <row r="92" spans="1:39" ht="20.25" customHeight="1" x14ac:dyDescent="0.2">
      <c r="A92" s="232"/>
      <c r="B92" s="220"/>
      <c r="C92" s="232" t="s">
        <v>306</v>
      </c>
      <c r="D92" s="232"/>
      <c r="E92" s="232"/>
      <c r="F92" s="232"/>
      <c r="G92" s="238" t="s">
        <v>307</v>
      </c>
      <c r="H92" s="232" t="s">
        <v>1369</v>
      </c>
      <c r="I92" s="233">
        <v>3500000</v>
      </c>
      <c r="J92" s="233">
        <v>5000000</v>
      </c>
      <c r="K92" s="233"/>
      <c r="L92" s="233">
        <f t="shared" si="2"/>
        <v>4250000</v>
      </c>
      <c r="M92" s="233">
        <f>L92</f>
        <v>4250000</v>
      </c>
      <c r="N92" s="232"/>
      <c r="O92" s="230"/>
      <c r="P92" s="231"/>
      <c r="Q92" s="231"/>
      <c r="R92" s="231"/>
      <c r="S92" s="231"/>
      <c r="T92" s="231"/>
      <c r="U92" s="231"/>
      <c r="V92" s="231"/>
      <c r="W92" s="231"/>
      <c r="X92" s="231"/>
      <c r="Y92" s="231"/>
      <c r="Z92" s="230"/>
      <c r="AA92" s="235">
        <v>3500000</v>
      </c>
      <c r="AB92" s="235">
        <v>5000000</v>
      </c>
      <c r="AC92" s="235">
        <f t="shared" si="21"/>
        <v>4250000</v>
      </c>
      <c r="AD92" s="88"/>
      <c r="AF92" s="145">
        <f t="shared" si="22"/>
        <v>0</v>
      </c>
      <c r="AH92" s="15">
        <f t="shared" si="24"/>
        <v>0</v>
      </c>
      <c r="AI92" s="15">
        <f t="shared" si="25"/>
        <v>0</v>
      </c>
      <c r="AJ92" s="15">
        <f t="shared" si="26"/>
        <v>750000</v>
      </c>
      <c r="AK92" s="15">
        <f t="shared" si="27"/>
        <v>750000</v>
      </c>
      <c r="AL92" s="15"/>
      <c r="AM92" s="15"/>
    </row>
    <row r="93" spans="1:39" ht="66.75" customHeight="1" x14ac:dyDescent="0.2">
      <c r="A93" s="232"/>
      <c r="B93" s="220"/>
      <c r="C93" s="232" t="s">
        <v>308</v>
      </c>
      <c r="D93" s="232"/>
      <c r="E93" s="232"/>
      <c r="F93" s="232"/>
      <c r="G93" s="238" t="s">
        <v>309</v>
      </c>
      <c r="H93" s="232" t="s">
        <v>1369</v>
      </c>
      <c r="I93" s="233">
        <v>800000</v>
      </c>
      <c r="J93" s="233">
        <v>1000000</v>
      </c>
      <c r="K93" s="233"/>
      <c r="L93" s="233">
        <f t="shared" si="2"/>
        <v>900000</v>
      </c>
      <c r="M93" s="233">
        <f>L93</f>
        <v>900000</v>
      </c>
      <c r="N93" s="232"/>
      <c r="O93" s="230"/>
      <c r="P93" s="231"/>
      <c r="Q93" s="231"/>
      <c r="R93" s="231"/>
      <c r="S93" s="231"/>
      <c r="T93" s="231"/>
      <c r="U93" s="231"/>
      <c r="V93" s="231"/>
      <c r="W93" s="231"/>
      <c r="X93" s="231"/>
      <c r="Y93" s="231"/>
      <c r="Z93" s="230"/>
      <c r="AA93" s="235">
        <v>800000</v>
      </c>
      <c r="AB93" s="235">
        <v>1000000</v>
      </c>
      <c r="AC93" s="235">
        <f t="shared" si="21"/>
        <v>900000</v>
      </c>
      <c r="AD93" s="88"/>
      <c r="AF93" s="145">
        <f t="shared" si="22"/>
        <v>0</v>
      </c>
      <c r="AH93" s="15">
        <f t="shared" si="24"/>
        <v>0</v>
      </c>
      <c r="AI93" s="15">
        <f t="shared" si="25"/>
        <v>0</v>
      </c>
      <c r="AJ93" s="15">
        <f t="shared" si="26"/>
        <v>100000</v>
      </c>
      <c r="AK93" s="15">
        <f t="shared" si="27"/>
        <v>100000</v>
      </c>
      <c r="AL93" s="15"/>
      <c r="AM93" s="15"/>
    </row>
    <row r="94" spans="1:39" ht="30" customHeight="1" x14ac:dyDescent="0.2">
      <c r="A94" s="232"/>
      <c r="B94" s="220"/>
      <c r="C94" s="244" t="s">
        <v>1178</v>
      </c>
      <c r="D94" s="258"/>
      <c r="E94" s="258"/>
      <c r="F94" s="258"/>
      <c r="G94" s="259" t="s">
        <v>1179</v>
      </c>
      <c r="H94" s="232" t="s">
        <v>1369</v>
      </c>
      <c r="I94" s="233"/>
      <c r="J94" s="233"/>
      <c r="K94" s="233"/>
      <c r="L94" s="233"/>
      <c r="M94" s="233"/>
      <c r="N94" s="232"/>
      <c r="O94" s="230"/>
      <c r="P94" s="231"/>
      <c r="Q94" s="231"/>
      <c r="R94" s="231"/>
      <c r="S94" s="231"/>
      <c r="T94" s="231"/>
      <c r="U94" s="231"/>
      <c r="V94" s="231"/>
      <c r="W94" s="231"/>
      <c r="X94" s="231"/>
      <c r="Y94" s="231"/>
      <c r="Z94" s="230"/>
      <c r="AA94" s="234">
        <v>48000</v>
      </c>
      <c r="AB94" s="234">
        <v>70000</v>
      </c>
      <c r="AC94" s="256">
        <f>ROUND((AA94+AB94)/2,0)</f>
        <v>59000</v>
      </c>
      <c r="AD94" s="88" t="s">
        <v>1295</v>
      </c>
      <c r="AF94" s="145">
        <f t="shared" si="22"/>
        <v>59000</v>
      </c>
      <c r="AH94" s="15">
        <f t="shared" si="24"/>
        <v>48000</v>
      </c>
      <c r="AI94" s="15">
        <f t="shared" si="25"/>
        <v>70000</v>
      </c>
      <c r="AJ94" s="15">
        <f t="shared" si="26"/>
        <v>-48000</v>
      </c>
      <c r="AK94" s="15">
        <f t="shared" si="27"/>
        <v>70000</v>
      </c>
      <c r="AL94" s="15"/>
      <c r="AM94" s="15"/>
    </row>
    <row r="95" spans="1:39" ht="18.75" customHeight="1" x14ac:dyDescent="0.2">
      <c r="A95" s="232"/>
      <c r="B95" s="220" t="s">
        <v>310</v>
      </c>
      <c r="C95" s="232"/>
      <c r="D95" s="232"/>
      <c r="E95" s="232"/>
      <c r="F95" s="232"/>
      <c r="G95" s="226" t="s">
        <v>311</v>
      </c>
      <c r="H95" s="232"/>
      <c r="I95" s="233"/>
      <c r="J95" s="233"/>
      <c r="K95" s="233"/>
      <c r="L95" s="233"/>
      <c r="M95" s="233"/>
      <c r="N95" s="232"/>
      <c r="O95" s="230"/>
      <c r="P95" s="231"/>
      <c r="Q95" s="231"/>
      <c r="R95" s="231"/>
      <c r="S95" s="231"/>
      <c r="T95" s="231"/>
      <c r="U95" s="231"/>
      <c r="V95" s="231"/>
      <c r="W95" s="231"/>
      <c r="X95" s="231"/>
      <c r="Y95" s="231"/>
      <c r="Z95" s="230"/>
      <c r="AA95" s="235"/>
      <c r="AB95" s="235"/>
      <c r="AC95" s="235"/>
      <c r="AD95" s="88"/>
      <c r="AF95" s="145">
        <f t="shared" si="22"/>
        <v>0</v>
      </c>
      <c r="AH95" s="15">
        <f t="shared" si="24"/>
        <v>0</v>
      </c>
      <c r="AI95" s="15">
        <f t="shared" si="25"/>
        <v>0</v>
      </c>
      <c r="AJ95" s="15">
        <f t="shared" si="26"/>
        <v>0</v>
      </c>
      <c r="AK95" s="15">
        <f t="shared" si="27"/>
        <v>0</v>
      </c>
      <c r="AL95" s="15"/>
      <c r="AM95" s="15"/>
    </row>
    <row r="96" spans="1:39" ht="32.25" customHeight="1" x14ac:dyDescent="0.2">
      <c r="A96" s="232"/>
      <c r="B96" s="220"/>
      <c r="C96" s="232" t="s">
        <v>312</v>
      </c>
      <c r="D96" s="232"/>
      <c r="E96" s="232"/>
      <c r="F96" s="232"/>
      <c r="G96" s="238" t="s">
        <v>313</v>
      </c>
      <c r="H96" s="232" t="s">
        <v>13</v>
      </c>
      <c r="I96" s="233">
        <v>266000</v>
      </c>
      <c r="J96" s="233">
        <v>380000</v>
      </c>
      <c r="K96" s="233"/>
      <c r="L96" s="233">
        <f t="shared" si="2"/>
        <v>323000</v>
      </c>
      <c r="M96" s="233">
        <f t="shared" ref="M96:M163" si="28">L96</f>
        <v>323000</v>
      </c>
      <c r="N96" s="232"/>
      <c r="O96" s="230"/>
      <c r="P96" s="231"/>
      <c r="Q96" s="231"/>
      <c r="R96" s="231"/>
      <c r="S96" s="231"/>
      <c r="T96" s="231"/>
      <c r="U96" s="231"/>
      <c r="V96" s="231"/>
      <c r="W96" s="231"/>
      <c r="X96" s="231"/>
      <c r="Y96" s="231"/>
      <c r="Z96" s="230"/>
      <c r="AA96" s="235">
        <v>266000</v>
      </c>
      <c r="AB96" s="235">
        <v>380000</v>
      </c>
      <c r="AC96" s="235">
        <f t="shared" si="21"/>
        <v>323000</v>
      </c>
      <c r="AD96" s="88"/>
      <c r="AF96" s="145">
        <f t="shared" si="22"/>
        <v>0</v>
      </c>
      <c r="AH96" s="15">
        <f t="shared" si="24"/>
        <v>0</v>
      </c>
      <c r="AI96" s="15">
        <f t="shared" si="25"/>
        <v>0</v>
      </c>
      <c r="AJ96" s="15">
        <f t="shared" si="26"/>
        <v>57000</v>
      </c>
      <c r="AK96" s="15">
        <f t="shared" si="27"/>
        <v>57000</v>
      </c>
      <c r="AL96" s="15"/>
      <c r="AM96" s="15"/>
    </row>
    <row r="97" spans="1:39" ht="31.5" customHeight="1" x14ac:dyDescent="0.2">
      <c r="A97" s="232"/>
      <c r="B97" s="220"/>
      <c r="C97" s="232" t="s">
        <v>1124</v>
      </c>
      <c r="D97" s="232"/>
      <c r="E97" s="232"/>
      <c r="F97" s="232"/>
      <c r="G97" s="238" t="s">
        <v>959</v>
      </c>
      <c r="H97" s="232" t="s">
        <v>13</v>
      </c>
      <c r="I97" s="233">
        <v>126000</v>
      </c>
      <c r="J97" s="233">
        <v>180000</v>
      </c>
      <c r="K97" s="233"/>
      <c r="L97" s="233">
        <f t="shared" si="2"/>
        <v>153000</v>
      </c>
      <c r="M97" s="233">
        <f t="shared" si="28"/>
        <v>153000</v>
      </c>
      <c r="N97" s="232"/>
      <c r="O97" s="230"/>
      <c r="P97" s="231"/>
      <c r="Q97" s="231"/>
      <c r="R97" s="231"/>
      <c r="S97" s="231"/>
      <c r="T97" s="231"/>
      <c r="U97" s="231"/>
      <c r="V97" s="231"/>
      <c r="W97" s="231"/>
      <c r="X97" s="231"/>
      <c r="Y97" s="231"/>
      <c r="Z97" s="230"/>
      <c r="AA97" s="235">
        <v>126000</v>
      </c>
      <c r="AB97" s="235">
        <v>180000</v>
      </c>
      <c r="AC97" s="235">
        <f t="shared" si="21"/>
        <v>153000</v>
      </c>
      <c r="AD97" s="88"/>
      <c r="AF97" s="145">
        <f t="shared" si="22"/>
        <v>0</v>
      </c>
      <c r="AH97" s="15">
        <f t="shared" si="24"/>
        <v>0</v>
      </c>
      <c r="AI97" s="15">
        <f t="shared" si="25"/>
        <v>0</v>
      </c>
      <c r="AJ97" s="15">
        <f t="shared" si="26"/>
        <v>27000</v>
      </c>
      <c r="AK97" s="15">
        <f t="shared" si="27"/>
        <v>27000</v>
      </c>
      <c r="AL97" s="15"/>
      <c r="AM97" s="15"/>
    </row>
    <row r="98" spans="1:39" ht="20.25" customHeight="1" x14ac:dyDescent="0.2">
      <c r="A98" s="232"/>
      <c r="B98" s="220" t="s">
        <v>314</v>
      </c>
      <c r="C98" s="232"/>
      <c r="D98" s="232"/>
      <c r="E98" s="232"/>
      <c r="F98" s="232"/>
      <c r="G98" s="226" t="s">
        <v>315</v>
      </c>
      <c r="H98" s="232"/>
      <c r="I98" s="233"/>
      <c r="J98" s="233"/>
      <c r="K98" s="233"/>
      <c r="L98" s="233"/>
      <c r="M98" s="233"/>
      <c r="N98" s="232"/>
      <c r="O98" s="230"/>
      <c r="P98" s="231"/>
      <c r="Q98" s="231"/>
      <c r="R98" s="231"/>
      <c r="S98" s="231"/>
      <c r="T98" s="231"/>
      <c r="U98" s="231"/>
      <c r="V98" s="231"/>
      <c r="W98" s="231"/>
      <c r="X98" s="231"/>
      <c r="Y98" s="231"/>
      <c r="Z98" s="230"/>
      <c r="AA98" s="236"/>
      <c r="AB98" s="236"/>
      <c r="AC98" s="235"/>
      <c r="AD98" s="88"/>
      <c r="AF98" s="145">
        <f t="shared" si="22"/>
        <v>0</v>
      </c>
      <c r="AH98" s="15">
        <f t="shared" si="24"/>
        <v>0</v>
      </c>
      <c r="AI98" s="15">
        <f t="shared" si="25"/>
        <v>0</v>
      </c>
      <c r="AJ98" s="15">
        <f t="shared" si="26"/>
        <v>0</v>
      </c>
      <c r="AK98" s="15">
        <f t="shared" si="27"/>
        <v>0</v>
      </c>
      <c r="AL98" s="15"/>
      <c r="AM98" s="15"/>
    </row>
    <row r="99" spans="1:39" ht="20.25" customHeight="1" x14ac:dyDescent="0.2">
      <c r="A99" s="232"/>
      <c r="B99" s="220"/>
      <c r="C99" s="232" t="s">
        <v>316</v>
      </c>
      <c r="D99" s="232"/>
      <c r="E99" s="232"/>
      <c r="F99" s="232"/>
      <c r="G99" s="238" t="s">
        <v>317</v>
      </c>
      <c r="H99" s="232"/>
      <c r="I99" s="233"/>
      <c r="J99" s="233"/>
      <c r="K99" s="233"/>
      <c r="L99" s="233"/>
      <c r="M99" s="233"/>
      <c r="N99" s="232"/>
      <c r="O99" s="230"/>
      <c r="P99" s="231"/>
      <c r="Q99" s="231"/>
      <c r="R99" s="231"/>
      <c r="S99" s="231"/>
      <c r="T99" s="231"/>
      <c r="U99" s="231"/>
      <c r="V99" s="231"/>
      <c r="W99" s="231"/>
      <c r="X99" s="231"/>
      <c r="Y99" s="231"/>
      <c r="Z99" s="230"/>
      <c r="AA99" s="236"/>
      <c r="AB99" s="236"/>
      <c r="AC99" s="235"/>
      <c r="AD99" s="88"/>
      <c r="AF99" s="145">
        <f t="shared" si="22"/>
        <v>0</v>
      </c>
      <c r="AH99" s="15">
        <f t="shared" si="24"/>
        <v>0</v>
      </c>
      <c r="AI99" s="15">
        <f t="shared" si="25"/>
        <v>0</v>
      </c>
      <c r="AJ99" s="15">
        <f t="shared" si="26"/>
        <v>0</v>
      </c>
      <c r="AK99" s="15">
        <f t="shared" si="27"/>
        <v>0</v>
      </c>
      <c r="AL99" s="15"/>
      <c r="AM99" s="15"/>
    </row>
    <row r="100" spans="1:39" s="85" customFormat="1" ht="46.5" customHeight="1" x14ac:dyDescent="0.2">
      <c r="A100" s="255"/>
      <c r="B100" s="219"/>
      <c r="C100" s="255"/>
      <c r="D100" s="255" t="s">
        <v>318</v>
      </c>
      <c r="E100" s="255"/>
      <c r="F100" s="255"/>
      <c r="G100" s="240" t="s">
        <v>1180</v>
      </c>
      <c r="H100" s="255" t="s">
        <v>1384</v>
      </c>
      <c r="I100" s="234">
        <v>315000</v>
      </c>
      <c r="J100" s="234">
        <v>450000</v>
      </c>
      <c r="K100" s="234"/>
      <c r="L100" s="234">
        <f t="shared" si="2"/>
        <v>383000</v>
      </c>
      <c r="M100" s="234">
        <f t="shared" si="28"/>
        <v>383000</v>
      </c>
      <c r="N100" s="255"/>
      <c r="O100" s="256"/>
      <c r="P100" s="257"/>
      <c r="Q100" s="257"/>
      <c r="R100" s="257"/>
      <c r="S100" s="257"/>
      <c r="T100" s="257"/>
      <c r="U100" s="257"/>
      <c r="V100" s="257"/>
      <c r="W100" s="257"/>
      <c r="X100" s="257"/>
      <c r="Y100" s="257"/>
      <c r="Z100" s="256"/>
      <c r="AA100" s="234">
        <v>315000</v>
      </c>
      <c r="AB100" s="234">
        <v>450000</v>
      </c>
      <c r="AC100" s="235">
        <f t="shared" si="21"/>
        <v>383000</v>
      </c>
      <c r="AD100" s="88" t="s">
        <v>1271</v>
      </c>
      <c r="AE100" s="112" t="s">
        <v>1289</v>
      </c>
      <c r="AF100" s="145">
        <f t="shared" si="22"/>
        <v>0</v>
      </c>
      <c r="AG100" s="112"/>
      <c r="AH100" s="84">
        <f t="shared" si="24"/>
        <v>0</v>
      </c>
      <c r="AI100" s="84">
        <f t="shared" si="25"/>
        <v>0</v>
      </c>
      <c r="AJ100" s="84">
        <f t="shared" si="26"/>
        <v>68000</v>
      </c>
      <c r="AK100" s="84">
        <f t="shared" si="27"/>
        <v>67000</v>
      </c>
      <c r="AL100" s="84"/>
      <c r="AM100" s="84"/>
    </row>
    <row r="101" spans="1:39" ht="32.25" customHeight="1" x14ac:dyDescent="0.2">
      <c r="A101" s="232"/>
      <c r="B101" s="220"/>
      <c r="C101" s="232"/>
      <c r="D101" s="244" t="s">
        <v>319</v>
      </c>
      <c r="E101" s="244"/>
      <c r="F101" s="244"/>
      <c r="G101" s="239" t="s">
        <v>1181</v>
      </c>
      <c r="H101" s="232"/>
      <c r="I101" s="233"/>
      <c r="J101" s="233"/>
      <c r="K101" s="233"/>
      <c r="L101" s="233"/>
      <c r="M101" s="233"/>
      <c r="N101" s="232"/>
      <c r="O101" s="230"/>
      <c r="P101" s="231"/>
      <c r="Q101" s="231"/>
      <c r="R101" s="231"/>
      <c r="S101" s="231"/>
      <c r="T101" s="231"/>
      <c r="U101" s="231"/>
      <c r="V101" s="231"/>
      <c r="W101" s="231"/>
      <c r="X101" s="231"/>
      <c r="Y101" s="231"/>
      <c r="Z101" s="230"/>
      <c r="AA101" s="235"/>
      <c r="AB101" s="235"/>
      <c r="AC101" s="235"/>
      <c r="AD101" s="88" t="s">
        <v>1271</v>
      </c>
      <c r="AF101" s="145">
        <f t="shared" si="22"/>
        <v>0</v>
      </c>
      <c r="AH101" s="15">
        <f t="shared" si="24"/>
        <v>0</v>
      </c>
      <c r="AI101" s="15">
        <f t="shared" si="25"/>
        <v>0</v>
      </c>
      <c r="AJ101" s="15">
        <f t="shared" si="26"/>
        <v>0</v>
      </c>
      <c r="AK101" s="15">
        <f t="shared" si="27"/>
        <v>0</v>
      </c>
      <c r="AL101" s="15"/>
      <c r="AM101" s="15"/>
    </row>
    <row r="102" spans="1:39" ht="50.25" customHeight="1" x14ac:dyDescent="0.2">
      <c r="A102" s="232"/>
      <c r="B102" s="220"/>
      <c r="C102" s="232"/>
      <c r="D102" s="232"/>
      <c r="E102" s="244" t="s">
        <v>1182</v>
      </c>
      <c r="F102" s="244"/>
      <c r="G102" s="239" t="s">
        <v>1385</v>
      </c>
      <c r="H102" s="232" t="s">
        <v>1369</v>
      </c>
      <c r="I102" s="233">
        <v>2800000</v>
      </c>
      <c r="J102" s="233">
        <v>4000000</v>
      </c>
      <c r="K102" s="233"/>
      <c r="L102" s="233">
        <f t="shared" ref="L102:L170" si="29">ROUND((I102+J102)/2,-3)</f>
        <v>3400000</v>
      </c>
      <c r="M102" s="233">
        <f t="shared" si="28"/>
        <v>3400000</v>
      </c>
      <c r="N102" s="232"/>
      <c r="O102" s="230"/>
      <c r="P102" s="231"/>
      <c r="Q102" s="231"/>
      <c r="R102" s="231"/>
      <c r="S102" s="231"/>
      <c r="T102" s="231"/>
      <c r="U102" s="231"/>
      <c r="V102" s="231"/>
      <c r="W102" s="231"/>
      <c r="X102" s="231"/>
      <c r="Y102" s="231"/>
      <c r="Z102" s="230"/>
      <c r="AA102" s="235">
        <v>2800000</v>
      </c>
      <c r="AB102" s="235">
        <v>4000000</v>
      </c>
      <c r="AC102" s="235">
        <f t="shared" si="21"/>
        <v>3400000</v>
      </c>
      <c r="AD102" s="88"/>
      <c r="AF102" s="145">
        <f t="shared" si="22"/>
        <v>0</v>
      </c>
      <c r="AH102" s="15">
        <f t="shared" si="24"/>
        <v>0</v>
      </c>
      <c r="AI102" s="15">
        <f t="shared" si="25"/>
        <v>0</v>
      </c>
      <c r="AJ102" s="15">
        <f t="shared" si="26"/>
        <v>600000</v>
      </c>
      <c r="AK102" s="15">
        <f t="shared" si="27"/>
        <v>600000</v>
      </c>
      <c r="AL102" s="15"/>
      <c r="AM102" s="15"/>
    </row>
    <row r="103" spans="1:39" ht="67.5" customHeight="1" x14ac:dyDescent="0.2">
      <c r="A103" s="232"/>
      <c r="B103" s="220"/>
      <c r="C103" s="232"/>
      <c r="D103" s="232"/>
      <c r="E103" s="244" t="s">
        <v>1183</v>
      </c>
      <c r="F103" s="244"/>
      <c r="G103" s="239" t="s">
        <v>1386</v>
      </c>
      <c r="H103" s="232" t="s">
        <v>1369</v>
      </c>
      <c r="I103" s="233">
        <v>5600000</v>
      </c>
      <c r="J103" s="233">
        <v>8000000</v>
      </c>
      <c r="K103" s="233"/>
      <c r="L103" s="233">
        <f t="shared" si="29"/>
        <v>6800000</v>
      </c>
      <c r="M103" s="233">
        <f t="shared" si="28"/>
        <v>6800000</v>
      </c>
      <c r="N103" s="232"/>
      <c r="O103" s="230"/>
      <c r="P103" s="231"/>
      <c r="Q103" s="231"/>
      <c r="R103" s="231"/>
      <c r="S103" s="231"/>
      <c r="T103" s="231"/>
      <c r="U103" s="231"/>
      <c r="V103" s="231"/>
      <c r="W103" s="231"/>
      <c r="X103" s="231"/>
      <c r="Y103" s="231"/>
      <c r="Z103" s="230"/>
      <c r="AA103" s="235">
        <v>5600000</v>
      </c>
      <c r="AB103" s="235">
        <v>8000000</v>
      </c>
      <c r="AC103" s="235">
        <f t="shared" si="21"/>
        <v>6800000</v>
      </c>
      <c r="AD103" s="88"/>
      <c r="AF103" s="145">
        <f t="shared" si="22"/>
        <v>0</v>
      </c>
      <c r="AH103" s="15">
        <f t="shared" si="24"/>
        <v>0</v>
      </c>
      <c r="AI103" s="15">
        <f t="shared" si="25"/>
        <v>0</v>
      </c>
      <c r="AJ103" s="15">
        <f t="shared" si="26"/>
        <v>1200000</v>
      </c>
      <c r="AK103" s="15">
        <f t="shared" si="27"/>
        <v>1200000</v>
      </c>
      <c r="AL103" s="15"/>
      <c r="AM103" s="15"/>
    </row>
    <row r="104" spans="1:39" ht="66.75" customHeight="1" x14ac:dyDescent="0.2">
      <c r="A104" s="232"/>
      <c r="B104" s="220"/>
      <c r="C104" s="232"/>
      <c r="D104" s="232"/>
      <c r="E104" s="244" t="s">
        <v>1184</v>
      </c>
      <c r="F104" s="244"/>
      <c r="G104" s="239" t="s">
        <v>1387</v>
      </c>
      <c r="H104" s="232" t="s">
        <v>1369</v>
      </c>
      <c r="I104" s="233">
        <v>8000000</v>
      </c>
      <c r="J104" s="233">
        <v>10000000</v>
      </c>
      <c r="K104" s="233"/>
      <c r="L104" s="233">
        <f t="shared" si="29"/>
        <v>9000000</v>
      </c>
      <c r="M104" s="233">
        <f t="shared" si="28"/>
        <v>9000000</v>
      </c>
      <c r="N104" s="232"/>
      <c r="O104" s="230"/>
      <c r="P104" s="231"/>
      <c r="Q104" s="231"/>
      <c r="R104" s="231"/>
      <c r="S104" s="231"/>
      <c r="T104" s="231"/>
      <c r="U104" s="231"/>
      <c r="V104" s="231"/>
      <c r="W104" s="231"/>
      <c r="X104" s="231"/>
      <c r="Y104" s="231"/>
      <c r="Z104" s="230"/>
      <c r="AA104" s="235">
        <v>8000000</v>
      </c>
      <c r="AB104" s="235">
        <v>10000000</v>
      </c>
      <c r="AC104" s="235">
        <f t="shared" si="21"/>
        <v>9000000</v>
      </c>
      <c r="AD104" s="88"/>
      <c r="AF104" s="145">
        <f t="shared" si="22"/>
        <v>0</v>
      </c>
      <c r="AH104" s="15">
        <f t="shared" si="24"/>
        <v>0</v>
      </c>
      <c r="AI104" s="15">
        <f t="shared" si="25"/>
        <v>0</v>
      </c>
      <c r="AJ104" s="15">
        <f t="shared" si="26"/>
        <v>1000000</v>
      </c>
      <c r="AK104" s="15">
        <f t="shared" si="27"/>
        <v>1000000</v>
      </c>
      <c r="AL104" s="15"/>
      <c r="AM104" s="15"/>
    </row>
    <row r="105" spans="1:39" ht="54.75" customHeight="1" x14ac:dyDescent="0.2">
      <c r="A105" s="232"/>
      <c r="B105" s="220"/>
      <c r="C105" s="232"/>
      <c r="D105" s="232"/>
      <c r="E105" s="244" t="s">
        <v>1185</v>
      </c>
      <c r="F105" s="244"/>
      <c r="G105" s="239" t="s">
        <v>1388</v>
      </c>
      <c r="H105" s="232" t="s">
        <v>1369</v>
      </c>
      <c r="I105" s="233">
        <v>10000000</v>
      </c>
      <c r="J105" s="233">
        <v>12000000</v>
      </c>
      <c r="K105" s="233"/>
      <c r="L105" s="233">
        <f t="shared" si="29"/>
        <v>11000000</v>
      </c>
      <c r="M105" s="233">
        <f t="shared" si="28"/>
        <v>11000000</v>
      </c>
      <c r="N105" s="232"/>
      <c r="O105" s="230"/>
      <c r="P105" s="231"/>
      <c r="Q105" s="231"/>
      <c r="R105" s="231"/>
      <c r="S105" s="231"/>
      <c r="T105" s="231"/>
      <c r="U105" s="231"/>
      <c r="V105" s="231"/>
      <c r="W105" s="231"/>
      <c r="X105" s="231"/>
      <c r="Y105" s="231"/>
      <c r="Z105" s="230"/>
      <c r="AA105" s="235">
        <v>10000000</v>
      </c>
      <c r="AB105" s="235">
        <v>12000000</v>
      </c>
      <c r="AC105" s="235">
        <f t="shared" si="21"/>
        <v>11000000</v>
      </c>
      <c r="AD105" s="88"/>
      <c r="AF105" s="145">
        <f t="shared" si="22"/>
        <v>0</v>
      </c>
      <c r="AH105" s="15">
        <f t="shared" si="24"/>
        <v>0</v>
      </c>
      <c r="AI105" s="15">
        <f t="shared" si="25"/>
        <v>0</v>
      </c>
      <c r="AJ105" s="15">
        <f t="shared" si="26"/>
        <v>1000000</v>
      </c>
      <c r="AK105" s="15">
        <f t="shared" si="27"/>
        <v>1000000</v>
      </c>
      <c r="AL105" s="15"/>
      <c r="AM105" s="15"/>
    </row>
    <row r="106" spans="1:39" ht="49.5" customHeight="1" x14ac:dyDescent="0.2">
      <c r="A106" s="232"/>
      <c r="B106" s="220"/>
      <c r="C106" s="232"/>
      <c r="D106" s="244" t="s">
        <v>320</v>
      </c>
      <c r="E106" s="244"/>
      <c r="F106" s="244"/>
      <c r="G106" s="239" t="s">
        <v>1186</v>
      </c>
      <c r="H106" s="244" t="s">
        <v>1382</v>
      </c>
      <c r="I106" s="233">
        <v>140000</v>
      </c>
      <c r="J106" s="233">
        <v>200000</v>
      </c>
      <c r="K106" s="233"/>
      <c r="L106" s="233">
        <f t="shared" si="29"/>
        <v>170000</v>
      </c>
      <c r="M106" s="233">
        <f t="shared" si="28"/>
        <v>170000</v>
      </c>
      <c r="N106" s="232"/>
      <c r="O106" s="230"/>
      <c r="P106" s="231"/>
      <c r="Q106" s="231"/>
      <c r="R106" s="231"/>
      <c r="S106" s="231"/>
      <c r="T106" s="231"/>
      <c r="U106" s="231"/>
      <c r="V106" s="231"/>
      <c r="W106" s="231"/>
      <c r="X106" s="231"/>
      <c r="Y106" s="231"/>
      <c r="Z106" s="230"/>
      <c r="AA106" s="235">
        <v>140000</v>
      </c>
      <c r="AB106" s="235">
        <v>200000</v>
      </c>
      <c r="AC106" s="235">
        <f t="shared" si="21"/>
        <v>170000</v>
      </c>
      <c r="AD106" s="88"/>
      <c r="AF106" s="145">
        <f t="shared" si="22"/>
        <v>0</v>
      </c>
      <c r="AH106" s="15">
        <f t="shared" si="24"/>
        <v>0</v>
      </c>
      <c r="AI106" s="15">
        <f t="shared" si="25"/>
        <v>0</v>
      </c>
      <c r="AJ106" s="15">
        <f t="shared" si="26"/>
        <v>30000</v>
      </c>
      <c r="AK106" s="15">
        <f t="shared" si="27"/>
        <v>30000</v>
      </c>
      <c r="AL106" s="15"/>
      <c r="AM106" s="15"/>
    </row>
    <row r="107" spans="1:39" ht="24.75" customHeight="1" x14ac:dyDescent="0.2">
      <c r="A107" s="232"/>
      <c r="B107" s="220"/>
      <c r="C107" s="232"/>
      <c r="D107" s="244" t="s">
        <v>321</v>
      </c>
      <c r="E107" s="244"/>
      <c r="F107" s="244"/>
      <c r="G107" s="239" t="s">
        <v>1187</v>
      </c>
      <c r="H107" s="244" t="s">
        <v>1382</v>
      </c>
      <c r="I107" s="233"/>
      <c r="J107" s="233"/>
      <c r="K107" s="233"/>
      <c r="L107" s="233"/>
      <c r="M107" s="233"/>
      <c r="N107" s="232"/>
      <c r="O107" s="230"/>
      <c r="P107" s="231"/>
      <c r="Q107" s="231"/>
      <c r="R107" s="231"/>
      <c r="S107" s="231"/>
      <c r="T107" s="231"/>
      <c r="U107" s="231"/>
      <c r="V107" s="231"/>
      <c r="W107" s="231"/>
      <c r="X107" s="231"/>
      <c r="Y107" s="231"/>
      <c r="Z107" s="230"/>
      <c r="AA107" s="234">
        <v>18000000</v>
      </c>
      <c r="AB107" s="234">
        <v>30000000</v>
      </c>
      <c r="AC107" s="256">
        <f>ROUND((AA107+AB107)/2,0)</f>
        <v>24000000</v>
      </c>
      <c r="AD107" s="88" t="s">
        <v>1295</v>
      </c>
      <c r="AF107" s="145">
        <f t="shared" si="22"/>
        <v>24000000</v>
      </c>
      <c r="AH107" s="15"/>
      <c r="AI107" s="15"/>
      <c r="AJ107" s="15"/>
      <c r="AK107" s="15"/>
      <c r="AL107" s="15"/>
      <c r="AM107" s="15"/>
    </row>
    <row r="108" spans="1:39" ht="19.5" customHeight="1" x14ac:dyDescent="0.2">
      <c r="A108" s="232"/>
      <c r="B108" s="220"/>
      <c r="C108" s="232" t="s">
        <v>322</v>
      </c>
      <c r="D108" s="232"/>
      <c r="E108" s="232"/>
      <c r="F108" s="232"/>
      <c r="G108" s="238" t="s">
        <v>323</v>
      </c>
      <c r="H108" s="232"/>
      <c r="I108" s="233"/>
      <c r="J108" s="233"/>
      <c r="K108" s="233"/>
      <c r="L108" s="233"/>
      <c r="M108" s="233"/>
      <c r="N108" s="232"/>
      <c r="O108" s="230"/>
      <c r="P108" s="231"/>
      <c r="Q108" s="231"/>
      <c r="R108" s="231"/>
      <c r="S108" s="231"/>
      <c r="T108" s="231"/>
      <c r="U108" s="231"/>
      <c r="V108" s="231"/>
      <c r="W108" s="231"/>
      <c r="X108" s="231"/>
      <c r="Y108" s="231"/>
      <c r="Z108" s="230"/>
      <c r="AA108" s="236"/>
      <c r="AB108" s="236"/>
      <c r="AC108" s="235"/>
      <c r="AD108" s="88"/>
      <c r="AF108" s="145">
        <f t="shared" si="22"/>
        <v>0</v>
      </c>
      <c r="AH108" s="15">
        <f t="shared" si="24"/>
        <v>0</v>
      </c>
      <c r="AI108" s="15">
        <f t="shared" si="25"/>
        <v>0</v>
      </c>
      <c r="AJ108" s="15">
        <f t="shared" si="26"/>
        <v>0</v>
      </c>
      <c r="AK108" s="15">
        <f t="shared" si="27"/>
        <v>0</v>
      </c>
      <c r="AL108" s="15"/>
      <c r="AM108" s="15"/>
    </row>
    <row r="109" spans="1:39" ht="19.5" customHeight="1" x14ac:dyDescent="0.2">
      <c r="A109" s="232"/>
      <c r="B109" s="220"/>
      <c r="C109" s="232"/>
      <c r="D109" s="232" t="s">
        <v>324</v>
      </c>
      <c r="E109" s="232"/>
      <c r="F109" s="232"/>
      <c r="G109" s="237" t="s">
        <v>325</v>
      </c>
      <c r="H109" s="232" t="s">
        <v>13</v>
      </c>
      <c r="I109" s="233">
        <v>112000</v>
      </c>
      <c r="J109" s="233">
        <v>160000</v>
      </c>
      <c r="K109" s="233"/>
      <c r="L109" s="233">
        <f t="shared" si="29"/>
        <v>136000</v>
      </c>
      <c r="M109" s="233">
        <f t="shared" si="28"/>
        <v>136000</v>
      </c>
      <c r="N109" s="232"/>
      <c r="O109" s="230"/>
      <c r="P109" s="231"/>
      <c r="Q109" s="231"/>
      <c r="R109" s="231"/>
      <c r="S109" s="231"/>
      <c r="T109" s="231"/>
      <c r="U109" s="231"/>
      <c r="V109" s="231"/>
      <c r="W109" s="231"/>
      <c r="X109" s="231"/>
      <c r="Y109" s="231"/>
      <c r="Z109" s="230"/>
      <c r="AA109" s="235">
        <v>112000</v>
      </c>
      <c r="AB109" s="235">
        <v>160000</v>
      </c>
      <c r="AC109" s="235">
        <f t="shared" si="21"/>
        <v>136000</v>
      </c>
      <c r="AD109" s="88"/>
      <c r="AF109" s="145">
        <f t="shared" si="22"/>
        <v>0</v>
      </c>
      <c r="AH109" s="15">
        <f t="shared" si="24"/>
        <v>0</v>
      </c>
      <c r="AI109" s="15">
        <f t="shared" si="25"/>
        <v>0</v>
      </c>
      <c r="AJ109" s="15">
        <f t="shared" si="26"/>
        <v>24000</v>
      </c>
      <c r="AK109" s="15">
        <f t="shared" si="27"/>
        <v>24000</v>
      </c>
      <c r="AL109" s="15"/>
      <c r="AM109" s="15"/>
    </row>
    <row r="110" spans="1:39" ht="31.5" customHeight="1" x14ac:dyDescent="0.2">
      <c r="A110" s="232"/>
      <c r="B110" s="220"/>
      <c r="C110" s="232"/>
      <c r="D110" s="232" t="s">
        <v>326</v>
      </c>
      <c r="E110" s="232"/>
      <c r="F110" s="232"/>
      <c r="G110" s="237" t="s">
        <v>1058</v>
      </c>
      <c r="H110" s="232" t="s">
        <v>13</v>
      </c>
      <c r="I110" s="233">
        <v>210000</v>
      </c>
      <c r="J110" s="233">
        <v>300000</v>
      </c>
      <c r="K110" s="233"/>
      <c r="L110" s="233">
        <f t="shared" si="29"/>
        <v>255000</v>
      </c>
      <c r="M110" s="233">
        <f t="shared" si="28"/>
        <v>255000</v>
      </c>
      <c r="N110" s="237"/>
      <c r="O110" s="230"/>
      <c r="P110" s="231"/>
      <c r="Q110" s="231"/>
      <c r="R110" s="231"/>
      <c r="S110" s="231"/>
      <c r="T110" s="231"/>
      <c r="U110" s="231"/>
      <c r="V110" s="231"/>
      <c r="W110" s="231"/>
      <c r="X110" s="231"/>
      <c r="Y110" s="231"/>
      <c r="Z110" s="230"/>
      <c r="AA110" s="235">
        <v>210000</v>
      </c>
      <c r="AB110" s="235">
        <v>300000</v>
      </c>
      <c r="AC110" s="235">
        <f t="shared" si="21"/>
        <v>255000</v>
      </c>
      <c r="AD110" s="88"/>
      <c r="AF110" s="145">
        <f t="shared" si="22"/>
        <v>0</v>
      </c>
      <c r="AH110" s="15">
        <f t="shared" si="24"/>
        <v>0</v>
      </c>
      <c r="AI110" s="15">
        <f t="shared" si="25"/>
        <v>0</v>
      </c>
      <c r="AJ110" s="15">
        <f t="shared" si="26"/>
        <v>45000</v>
      </c>
      <c r="AK110" s="15">
        <f t="shared" si="27"/>
        <v>45000</v>
      </c>
      <c r="AL110" s="15"/>
      <c r="AM110" s="15"/>
    </row>
    <row r="111" spans="1:39" ht="33" customHeight="1" x14ac:dyDescent="0.2">
      <c r="A111" s="232"/>
      <c r="B111" s="220"/>
      <c r="C111" s="232"/>
      <c r="D111" s="232" t="s">
        <v>327</v>
      </c>
      <c r="E111" s="232"/>
      <c r="F111" s="232"/>
      <c r="G111" s="237" t="s">
        <v>328</v>
      </c>
      <c r="H111" s="232" t="s">
        <v>13</v>
      </c>
      <c r="I111" s="233">
        <v>1500000</v>
      </c>
      <c r="J111" s="233">
        <v>1800000</v>
      </c>
      <c r="K111" s="233"/>
      <c r="L111" s="233">
        <f t="shared" si="29"/>
        <v>1650000</v>
      </c>
      <c r="M111" s="233">
        <f t="shared" si="28"/>
        <v>1650000</v>
      </c>
      <c r="N111" s="237"/>
      <c r="O111" s="230"/>
      <c r="P111" s="231"/>
      <c r="Q111" s="231"/>
      <c r="R111" s="231"/>
      <c r="S111" s="231"/>
      <c r="T111" s="231"/>
      <c r="U111" s="231"/>
      <c r="V111" s="231"/>
      <c r="W111" s="231"/>
      <c r="X111" s="231"/>
      <c r="Y111" s="231"/>
      <c r="Z111" s="230"/>
      <c r="AA111" s="235">
        <v>1500000</v>
      </c>
      <c r="AB111" s="235">
        <v>1800000</v>
      </c>
      <c r="AC111" s="235">
        <f t="shared" si="21"/>
        <v>1650000</v>
      </c>
      <c r="AD111" s="88"/>
      <c r="AF111" s="145">
        <f t="shared" si="22"/>
        <v>0</v>
      </c>
      <c r="AH111" s="15">
        <f t="shared" si="24"/>
        <v>0</v>
      </c>
      <c r="AI111" s="15">
        <f t="shared" si="25"/>
        <v>0</v>
      </c>
      <c r="AJ111" s="15">
        <f t="shared" si="26"/>
        <v>150000</v>
      </c>
      <c r="AK111" s="15">
        <f t="shared" si="27"/>
        <v>150000</v>
      </c>
      <c r="AL111" s="15"/>
      <c r="AM111" s="15"/>
    </row>
    <row r="112" spans="1:39" ht="21" customHeight="1" x14ac:dyDescent="0.2">
      <c r="A112" s="232"/>
      <c r="B112" s="220"/>
      <c r="C112" s="232" t="s">
        <v>329</v>
      </c>
      <c r="D112" s="232"/>
      <c r="E112" s="232"/>
      <c r="F112" s="232"/>
      <c r="G112" s="238" t="s">
        <v>330</v>
      </c>
      <c r="H112" s="232"/>
      <c r="I112" s="233"/>
      <c r="J112" s="233"/>
      <c r="K112" s="233"/>
      <c r="L112" s="233"/>
      <c r="M112" s="233"/>
      <c r="N112" s="237"/>
      <c r="O112" s="230"/>
      <c r="P112" s="231"/>
      <c r="Q112" s="231"/>
      <c r="R112" s="231"/>
      <c r="S112" s="231"/>
      <c r="T112" s="231"/>
      <c r="U112" s="231"/>
      <c r="V112" s="231"/>
      <c r="W112" s="231"/>
      <c r="X112" s="231"/>
      <c r="Y112" s="231"/>
      <c r="Z112" s="230"/>
      <c r="AA112" s="236"/>
      <c r="AB112" s="236"/>
      <c r="AC112" s="235"/>
      <c r="AD112" s="88"/>
      <c r="AF112" s="145">
        <f t="shared" si="22"/>
        <v>0</v>
      </c>
      <c r="AH112" s="15">
        <f t="shared" si="24"/>
        <v>0</v>
      </c>
      <c r="AI112" s="15">
        <f t="shared" si="25"/>
        <v>0</v>
      </c>
      <c r="AJ112" s="15">
        <f t="shared" si="26"/>
        <v>0</v>
      </c>
      <c r="AK112" s="15">
        <f t="shared" si="27"/>
        <v>0</v>
      </c>
      <c r="AL112" s="15"/>
      <c r="AM112" s="15"/>
    </row>
    <row r="113" spans="1:39" ht="32.25" customHeight="1" x14ac:dyDescent="0.2">
      <c r="A113" s="232"/>
      <c r="B113" s="220"/>
      <c r="C113" s="232"/>
      <c r="D113" s="232" t="s">
        <v>331</v>
      </c>
      <c r="E113" s="232"/>
      <c r="F113" s="232"/>
      <c r="G113" s="237" t="s">
        <v>332</v>
      </c>
      <c r="H113" s="232" t="s">
        <v>13</v>
      </c>
      <c r="I113" s="233">
        <v>100000</v>
      </c>
      <c r="J113" s="233">
        <v>136000</v>
      </c>
      <c r="K113" s="233"/>
      <c r="L113" s="233">
        <f t="shared" si="29"/>
        <v>118000</v>
      </c>
      <c r="M113" s="233">
        <f t="shared" si="28"/>
        <v>118000</v>
      </c>
      <c r="N113" s="237"/>
      <c r="O113" s="230"/>
      <c r="P113" s="231"/>
      <c r="Q113" s="231"/>
      <c r="R113" s="231"/>
      <c r="S113" s="231"/>
      <c r="T113" s="231"/>
      <c r="U113" s="231"/>
      <c r="V113" s="231"/>
      <c r="W113" s="231"/>
      <c r="X113" s="231"/>
      <c r="Y113" s="231"/>
      <c r="Z113" s="230"/>
      <c r="AA113" s="235">
        <v>100000</v>
      </c>
      <c r="AB113" s="235">
        <v>136000</v>
      </c>
      <c r="AC113" s="235">
        <f t="shared" si="21"/>
        <v>118000</v>
      </c>
      <c r="AD113" s="88"/>
      <c r="AF113" s="145">
        <f t="shared" si="22"/>
        <v>0</v>
      </c>
      <c r="AH113" s="15">
        <f t="shared" si="24"/>
        <v>0</v>
      </c>
      <c r="AI113" s="15">
        <f t="shared" si="25"/>
        <v>0</v>
      </c>
      <c r="AJ113" s="15">
        <f t="shared" si="26"/>
        <v>18000</v>
      </c>
      <c r="AK113" s="15">
        <f t="shared" si="27"/>
        <v>18000</v>
      </c>
      <c r="AL113" s="15"/>
      <c r="AM113" s="15"/>
    </row>
    <row r="114" spans="1:39" ht="33.75" customHeight="1" x14ac:dyDescent="0.2">
      <c r="A114" s="232"/>
      <c r="B114" s="220"/>
      <c r="C114" s="232"/>
      <c r="D114" s="232" t="s">
        <v>333</v>
      </c>
      <c r="E114" s="232"/>
      <c r="F114" s="232"/>
      <c r="G114" s="240" t="s">
        <v>1389</v>
      </c>
      <c r="H114" s="232" t="s">
        <v>13</v>
      </c>
      <c r="I114" s="233">
        <v>152600</v>
      </c>
      <c r="J114" s="233">
        <v>218000</v>
      </c>
      <c r="K114" s="233"/>
      <c r="L114" s="233">
        <f t="shared" si="29"/>
        <v>185000</v>
      </c>
      <c r="M114" s="233">
        <f t="shared" si="28"/>
        <v>185000</v>
      </c>
      <c r="N114" s="237"/>
      <c r="O114" s="230"/>
      <c r="P114" s="231"/>
      <c r="Q114" s="231"/>
      <c r="R114" s="231"/>
      <c r="S114" s="231"/>
      <c r="T114" s="231"/>
      <c r="U114" s="231"/>
      <c r="V114" s="231"/>
      <c r="W114" s="231"/>
      <c r="X114" s="231"/>
      <c r="Y114" s="231"/>
      <c r="Z114" s="230"/>
      <c r="AA114" s="235">
        <v>152600</v>
      </c>
      <c r="AB114" s="235">
        <v>218000</v>
      </c>
      <c r="AC114" s="235">
        <f t="shared" si="21"/>
        <v>185000</v>
      </c>
      <c r="AD114" s="88" t="s">
        <v>1271</v>
      </c>
      <c r="AE114" s="90" t="s">
        <v>1298</v>
      </c>
      <c r="AF114" s="145">
        <f t="shared" si="22"/>
        <v>0</v>
      </c>
      <c r="AG114" s="142"/>
      <c r="AH114" s="15">
        <f t="shared" si="24"/>
        <v>0</v>
      </c>
      <c r="AI114" s="15">
        <f t="shared" si="25"/>
        <v>0</v>
      </c>
      <c r="AJ114" s="15">
        <f t="shared" si="26"/>
        <v>32400</v>
      </c>
      <c r="AK114" s="15">
        <f t="shared" si="27"/>
        <v>33000</v>
      </c>
      <c r="AL114" s="15"/>
      <c r="AM114" s="15"/>
    </row>
    <row r="115" spans="1:39" ht="33.75" customHeight="1" x14ac:dyDescent="0.2">
      <c r="A115" s="232"/>
      <c r="B115" s="220"/>
      <c r="C115" s="232"/>
      <c r="D115" s="232" t="s">
        <v>334</v>
      </c>
      <c r="E115" s="232"/>
      <c r="F115" s="232"/>
      <c r="G115" s="240" t="s">
        <v>1390</v>
      </c>
      <c r="H115" s="232" t="s">
        <v>13</v>
      </c>
      <c r="I115" s="233">
        <v>329700</v>
      </c>
      <c r="J115" s="233">
        <v>471000</v>
      </c>
      <c r="K115" s="233"/>
      <c r="L115" s="233">
        <f t="shared" si="29"/>
        <v>400000</v>
      </c>
      <c r="M115" s="233">
        <f t="shared" si="28"/>
        <v>400000</v>
      </c>
      <c r="N115" s="237"/>
      <c r="O115" s="230"/>
      <c r="P115" s="231"/>
      <c r="Q115" s="231"/>
      <c r="R115" s="231"/>
      <c r="S115" s="231"/>
      <c r="T115" s="231"/>
      <c r="U115" s="231"/>
      <c r="V115" s="231"/>
      <c r="W115" s="231"/>
      <c r="X115" s="231"/>
      <c r="Y115" s="231"/>
      <c r="Z115" s="230"/>
      <c r="AA115" s="235">
        <v>329700</v>
      </c>
      <c r="AB115" s="235">
        <v>471000</v>
      </c>
      <c r="AC115" s="235">
        <f t="shared" si="21"/>
        <v>400000</v>
      </c>
      <c r="AD115" s="88" t="s">
        <v>1271</v>
      </c>
      <c r="AE115" s="90" t="s">
        <v>1299</v>
      </c>
      <c r="AF115" s="145">
        <f t="shared" si="22"/>
        <v>0</v>
      </c>
      <c r="AG115" s="142"/>
      <c r="AH115" s="15">
        <f t="shared" si="24"/>
        <v>0</v>
      </c>
      <c r="AI115" s="15">
        <f t="shared" si="25"/>
        <v>0</v>
      </c>
      <c r="AJ115" s="15">
        <f t="shared" si="26"/>
        <v>70300</v>
      </c>
      <c r="AK115" s="15">
        <f t="shared" si="27"/>
        <v>71000</v>
      </c>
      <c r="AL115" s="15"/>
      <c r="AM115" s="15"/>
    </row>
    <row r="116" spans="1:39" ht="34.5" customHeight="1" x14ac:dyDescent="0.2">
      <c r="A116" s="232"/>
      <c r="B116" s="220"/>
      <c r="C116" s="232"/>
      <c r="D116" s="232" t="s">
        <v>335</v>
      </c>
      <c r="E116" s="232"/>
      <c r="F116" s="232"/>
      <c r="G116" s="240" t="s">
        <v>1391</v>
      </c>
      <c r="H116" s="232" t="s">
        <v>13</v>
      </c>
      <c r="I116" s="233">
        <v>471000</v>
      </c>
      <c r="J116" s="233">
        <v>565000</v>
      </c>
      <c r="K116" s="233"/>
      <c r="L116" s="233">
        <f t="shared" si="29"/>
        <v>518000</v>
      </c>
      <c r="M116" s="233">
        <f t="shared" si="28"/>
        <v>518000</v>
      </c>
      <c r="N116" s="237"/>
      <c r="O116" s="230"/>
      <c r="P116" s="231"/>
      <c r="Q116" s="231"/>
      <c r="R116" s="231"/>
      <c r="S116" s="231"/>
      <c r="T116" s="231"/>
      <c r="U116" s="231"/>
      <c r="V116" s="231"/>
      <c r="W116" s="231"/>
      <c r="X116" s="231"/>
      <c r="Y116" s="231"/>
      <c r="Z116" s="230"/>
      <c r="AA116" s="235">
        <v>471000</v>
      </c>
      <c r="AB116" s="235">
        <v>565000</v>
      </c>
      <c r="AC116" s="235">
        <f t="shared" si="21"/>
        <v>518000</v>
      </c>
      <c r="AD116" s="88" t="s">
        <v>1271</v>
      </c>
      <c r="AE116" s="90" t="s">
        <v>1300</v>
      </c>
      <c r="AF116" s="145">
        <f t="shared" si="22"/>
        <v>0</v>
      </c>
      <c r="AG116" s="142"/>
      <c r="AH116" s="15">
        <f t="shared" si="24"/>
        <v>0</v>
      </c>
      <c r="AI116" s="15">
        <f t="shared" si="25"/>
        <v>0</v>
      </c>
      <c r="AJ116" s="15">
        <f t="shared" si="26"/>
        <v>47000</v>
      </c>
      <c r="AK116" s="15">
        <f t="shared" si="27"/>
        <v>47000</v>
      </c>
      <c r="AL116" s="15"/>
      <c r="AM116" s="15"/>
    </row>
    <row r="117" spans="1:39" ht="66" customHeight="1" x14ac:dyDescent="0.2">
      <c r="A117" s="232"/>
      <c r="B117" s="220" t="s">
        <v>336</v>
      </c>
      <c r="C117" s="232"/>
      <c r="D117" s="232"/>
      <c r="E117" s="232"/>
      <c r="F117" s="232"/>
      <c r="G117" s="226" t="s">
        <v>1392</v>
      </c>
      <c r="H117" s="232"/>
      <c r="I117" s="233"/>
      <c r="J117" s="233"/>
      <c r="K117" s="233"/>
      <c r="L117" s="233"/>
      <c r="M117" s="233"/>
      <c r="N117" s="237"/>
      <c r="O117" s="230"/>
      <c r="P117" s="231"/>
      <c r="Q117" s="231"/>
      <c r="R117" s="231"/>
      <c r="S117" s="231"/>
      <c r="T117" s="231"/>
      <c r="U117" s="231"/>
      <c r="V117" s="231"/>
      <c r="W117" s="231"/>
      <c r="X117" s="231"/>
      <c r="Y117" s="231"/>
      <c r="Z117" s="230"/>
      <c r="AA117" s="236"/>
      <c r="AB117" s="236"/>
      <c r="AC117" s="235"/>
      <c r="AD117" s="88" t="s">
        <v>1271</v>
      </c>
      <c r="AE117" s="91" t="s">
        <v>337</v>
      </c>
      <c r="AF117" s="145">
        <f t="shared" si="22"/>
        <v>0</v>
      </c>
      <c r="AG117" s="143"/>
      <c r="AH117" s="15">
        <f t="shared" si="24"/>
        <v>0</v>
      </c>
      <c r="AI117" s="15">
        <f t="shared" si="25"/>
        <v>0</v>
      </c>
      <c r="AJ117" s="15">
        <f t="shared" si="26"/>
        <v>0</v>
      </c>
      <c r="AK117" s="15">
        <f t="shared" si="27"/>
        <v>0</v>
      </c>
      <c r="AL117" s="15"/>
      <c r="AM117" s="15"/>
    </row>
    <row r="118" spans="1:39" ht="34.5" customHeight="1" x14ac:dyDescent="0.2">
      <c r="A118" s="232"/>
      <c r="B118" s="220"/>
      <c r="C118" s="232" t="s">
        <v>338</v>
      </c>
      <c r="D118" s="232"/>
      <c r="E118" s="232"/>
      <c r="F118" s="232"/>
      <c r="G118" s="238" t="s">
        <v>339</v>
      </c>
      <c r="H118" s="232" t="s">
        <v>13</v>
      </c>
      <c r="I118" s="234">
        <v>210000</v>
      </c>
      <c r="J118" s="233">
        <v>300000</v>
      </c>
      <c r="K118" s="233"/>
      <c r="L118" s="233">
        <f t="shared" si="29"/>
        <v>255000</v>
      </c>
      <c r="M118" s="233">
        <f t="shared" si="28"/>
        <v>255000</v>
      </c>
      <c r="N118" s="237"/>
      <c r="O118" s="230"/>
      <c r="P118" s="231"/>
      <c r="Q118" s="231"/>
      <c r="R118" s="231"/>
      <c r="S118" s="231"/>
      <c r="T118" s="231"/>
      <c r="U118" s="231"/>
      <c r="V118" s="231"/>
      <c r="W118" s="231"/>
      <c r="X118" s="231"/>
      <c r="Y118" s="231"/>
      <c r="Z118" s="230"/>
      <c r="AA118" s="234">
        <v>150000</v>
      </c>
      <c r="AB118" s="235">
        <v>300000</v>
      </c>
      <c r="AC118" s="234">
        <f t="shared" si="21"/>
        <v>255000</v>
      </c>
      <c r="AD118" s="88" t="s">
        <v>5</v>
      </c>
      <c r="AF118" s="145">
        <f t="shared" si="22"/>
        <v>0</v>
      </c>
      <c r="AG118" s="145">
        <f>AC118-M118</f>
        <v>0</v>
      </c>
      <c r="AH118" s="15">
        <f t="shared" si="24"/>
        <v>-60000</v>
      </c>
      <c r="AI118" s="15">
        <f t="shared" si="25"/>
        <v>0</v>
      </c>
      <c r="AJ118" s="15">
        <f t="shared" si="26"/>
        <v>105000</v>
      </c>
      <c r="AK118" s="15">
        <f t="shared" si="27"/>
        <v>45000</v>
      </c>
      <c r="AL118" s="15"/>
      <c r="AM118" s="15"/>
    </row>
    <row r="119" spans="1:39" ht="19.5" customHeight="1" x14ac:dyDescent="0.2">
      <c r="A119" s="232"/>
      <c r="B119" s="220"/>
      <c r="C119" s="232" t="s">
        <v>340</v>
      </c>
      <c r="D119" s="232"/>
      <c r="E119" s="232"/>
      <c r="F119" s="232"/>
      <c r="G119" s="254" t="s">
        <v>1188</v>
      </c>
      <c r="H119" s="232" t="s">
        <v>13</v>
      </c>
      <c r="I119" s="233">
        <v>560000</v>
      </c>
      <c r="J119" s="233">
        <v>800000</v>
      </c>
      <c r="K119" s="233"/>
      <c r="L119" s="233">
        <f t="shared" si="29"/>
        <v>680000</v>
      </c>
      <c r="M119" s="233">
        <f t="shared" si="28"/>
        <v>680000</v>
      </c>
      <c r="N119" s="237"/>
      <c r="O119" s="230"/>
      <c r="P119" s="231"/>
      <c r="Q119" s="231"/>
      <c r="R119" s="231"/>
      <c r="S119" s="231"/>
      <c r="T119" s="231"/>
      <c r="U119" s="231"/>
      <c r="V119" s="231"/>
      <c r="W119" s="231"/>
      <c r="X119" s="231"/>
      <c r="Y119" s="231"/>
      <c r="Z119" s="230"/>
      <c r="AA119" s="235">
        <v>560000</v>
      </c>
      <c r="AB119" s="235">
        <v>800000</v>
      </c>
      <c r="AC119" s="235">
        <f t="shared" si="21"/>
        <v>680000</v>
      </c>
      <c r="AD119" s="88" t="s">
        <v>1271</v>
      </c>
      <c r="AE119" s="112" t="s">
        <v>1301</v>
      </c>
      <c r="AF119" s="145">
        <f t="shared" si="22"/>
        <v>0</v>
      </c>
      <c r="AG119" s="112"/>
      <c r="AH119" s="15">
        <f t="shared" si="24"/>
        <v>0</v>
      </c>
      <c r="AI119" s="15">
        <f t="shared" si="25"/>
        <v>0</v>
      </c>
      <c r="AJ119" s="15">
        <f t="shared" si="26"/>
        <v>120000</v>
      </c>
      <c r="AK119" s="15">
        <f t="shared" si="27"/>
        <v>120000</v>
      </c>
      <c r="AL119" s="15"/>
      <c r="AM119" s="15"/>
    </row>
    <row r="120" spans="1:39" ht="46.5" customHeight="1" x14ac:dyDescent="0.2">
      <c r="A120" s="232"/>
      <c r="B120" s="220"/>
      <c r="C120" s="232" t="s">
        <v>341</v>
      </c>
      <c r="D120" s="232"/>
      <c r="E120" s="232"/>
      <c r="F120" s="232"/>
      <c r="G120" s="238" t="s">
        <v>1393</v>
      </c>
      <c r="H120" s="232" t="s">
        <v>13</v>
      </c>
      <c r="I120" s="234">
        <v>245000</v>
      </c>
      <c r="J120" s="233">
        <v>350000</v>
      </c>
      <c r="K120" s="233"/>
      <c r="L120" s="233">
        <f t="shared" si="29"/>
        <v>298000</v>
      </c>
      <c r="M120" s="233">
        <f t="shared" si="28"/>
        <v>298000</v>
      </c>
      <c r="N120" s="237"/>
      <c r="O120" s="230"/>
      <c r="P120" s="231"/>
      <c r="Q120" s="231"/>
      <c r="R120" s="231"/>
      <c r="S120" s="231"/>
      <c r="T120" s="231"/>
      <c r="U120" s="231"/>
      <c r="V120" s="231"/>
      <c r="W120" s="231"/>
      <c r="X120" s="231"/>
      <c r="Y120" s="231"/>
      <c r="Z120" s="230"/>
      <c r="AA120" s="234">
        <v>150000</v>
      </c>
      <c r="AB120" s="235">
        <v>350000</v>
      </c>
      <c r="AC120" s="261">
        <f t="shared" si="21"/>
        <v>298000</v>
      </c>
      <c r="AD120" s="88" t="s">
        <v>5</v>
      </c>
      <c r="AF120" s="145">
        <f t="shared" si="22"/>
        <v>0</v>
      </c>
      <c r="AG120" s="145">
        <f>AC120-M120</f>
        <v>0</v>
      </c>
      <c r="AH120" s="15">
        <f t="shared" si="24"/>
        <v>-95000</v>
      </c>
      <c r="AI120" s="15">
        <f t="shared" si="25"/>
        <v>0</v>
      </c>
      <c r="AJ120" s="15">
        <f t="shared" si="26"/>
        <v>148000</v>
      </c>
      <c r="AK120" s="15">
        <f t="shared" si="27"/>
        <v>52000</v>
      </c>
      <c r="AL120" s="15"/>
      <c r="AM120" s="15"/>
    </row>
    <row r="121" spans="1:39" ht="25.5" customHeight="1" x14ac:dyDescent="0.2">
      <c r="A121" s="232"/>
      <c r="B121" s="220"/>
      <c r="C121" s="244" t="s">
        <v>1189</v>
      </c>
      <c r="D121" s="258"/>
      <c r="E121" s="258"/>
      <c r="F121" s="258"/>
      <c r="G121" s="259" t="s">
        <v>1394</v>
      </c>
      <c r="H121" s="232" t="s">
        <v>13</v>
      </c>
      <c r="I121" s="234"/>
      <c r="J121" s="233"/>
      <c r="K121" s="233"/>
      <c r="L121" s="233"/>
      <c r="M121" s="233"/>
      <c r="N121" s="237"/>
      <c r="O121" s="230"/>
      <c r="P121" s="231"/>
      <c r="Q121" s="231"/>
      <c r="R121" s="231"/>
      <c r="S121" s="231"/>
      <c r="T121" s="231"/>
      <c r="U121" s="231"/>
      <c r="V121" s="231"/>
      <c r="W121" s="231"/>
      <c r="X121" s="231"/>
      <c r="Y121" s="231"/>
      <c r="Z121" s="230"/>
      <c r="AA121" s="235">
        <v>60000</v>
      </c>
      <c r="AB121" s="235">
        <v>90000</v>
      </c>
      <c r="AC121" s="256">
        <f>ROUND((AA121+AB121)/2,0)</f>
        <v>75000</v>
      </c>
      <c r="AD121" s="88" t="s">
        <v>1295</v>
      </c>
      <c r="AF121" s="145">
        <f t="shared" si="22"/>
        <v>75000</v>
      </c>
      <c r="AH121" s="15"/>
      <c r="AI121" s="15"/>
      <c r="AJ121" s="15"/>
      <c r="AK121" s="15"/>
      <c r="AL121" s="15"/>
      <c r="AM121" s="15"/>
    </row>
    <row r="122" spans="1:39" ht="33.75" customHeight="1" x14ac:dyDescent="0.2">
      <c r="A122" s="232"/>
      <c r="B122" s="220" t="s">
        <v>342</v>
      </c>
      <c r="C122" s="232"/>
      <c r="D122" s="232"/>
      <c r="E122" s="232"/>
      <c r="F122" s="232"/>
      <c r="G122" s="226" t="s">
        <v>343</v>
      </c>
      <c r="H122" s="232"/>
      <c r="I122" s="233"/>
      <c r="J122" s="233"/>
      <c r="K122" s="233"/>
      <c r="L122" s="233"/>
      <c r="M122" s="233"/>
      <c r="N122" s="237"/>
      <c r="O122" s="230"/>
      <c r="P122" s="231"/>
      <c r="Q122" s="231"/>
      <c r="R122" s="231"/>
      <c r="S122" s="231"/>
      <c r="T122" s="231"/>
      <c r="U122" s="231"/>
      <c r="V122" s="231"/>
      <c r="W122" s="231"/>
      <c r="X122" s="231"/>
      <c r="Y122" s="231"/>
      <c r="Z122" s="230"/>
      <c r="AA122" s="235"/>
      <c r="AB122" s="235"/>
      <c r="AC122" s="235"/>
      <c r="AD122" s="88"/>
      <c r="AF122" s="145">
        <f t="shared" si="22"/>
        <v>0</v>
      </c>
      <c r="AH122" s="15">
        <f t="shared" si="24"/>
        <v>0</v>
      </c>
      <c r="AI122" s="15">
        <f t="shared" si="25"/>
        <v>0</v>
      </c>
      <c r="AJ122" s="15">
        <f t="shared" si="26"/>
        <v>0</v>
      </c>
      <c r="AK122" s="15">
        <f t="shared" si="27"/>
        <v>0</v>
      </c>
      <c r="AL122" s="15"/>
      <c r="AM122" s="15"/>
    </row>
    <row r="123" spans="1:39" ht="23.25" customHeight="1" x14ac:dyDescent="0.25">
      <c r="A123" s="232"/>
      <c r="B123" s="220"/>
      <c r="C123" s="232" t="s">
        <v>344</v>
      </c>
      <c r="D123" s="232"/>
      <c r="E123" s="232"/>
      <c r="F123" s="232"/>
      <c r="G123" s="238" t="s">
        <v>345</v>
      </c>
      <c r="H123" s="232"/>
      <c r="I123" s="233">
        <v>1200000</v>
      </c>
      <c r="J123" s="233">
        <v>1600000</v>
      </c>
      <c r="K123" s="233"/>
      <c r="L123" s="233">
        <f t="shared" si="29"/>
        <v>1400000</v>
      </c>
      <c r="M123" s="233">
        <f t="shared" si="28"/>
        <v>1400000</v>
      </c>
      <c r="N123" s="237"/>
      <c r="O123" s="230"/>
      <c r="P123" s="231"/>
      <c r="Q123" s="231"/>
      <c r="R123" s="231"/>
      <c r="S123" s="231"/>
      <c r="T123" s="231"/>
      <c r="U123" s="231"/>
      <c r="V123" s="231"/>
      <c r="W123" s="231"/>
      <c r="X123" s="231"/>
      <c r="Y123" s="231"/>
      <c r="Z123" s="230"/>
      <c r="AA123" s="236"/>
      <c r="AB123" s="236"/>
      <c r="AC123" s="262"/>
      <c r="AD123" s="170" t="s">
        <v>1302</v>
      </c>
      <c r="AE123" s="86" t="s">
        <v>1233</v>
      </c>
      <c r="AF123" s="145">
        <f t="shared" si="22"/>
        <v>-1400000</v>
      </c>
      <c r="AH123" s="15">
        <f t="shared" si="24"/>
        <v>-1200000</v>
      </c>
      <c r="AI123" s="15">
        <f t="shared" si="25"/>
        <v>-1600000</v>
      </c>
      <c r="AJ123" s="15">
        <f t="shared" si="26"/>
        <v>1400000</v>
      </c>
      <c r="AK123" s="15">
        <f t="shared" si="27"/>
        <v>-1400000</v>
      </c>
      <c r="AL123" s="15"/>
      <c r="AM123" s="15"/>
    </row>
    <row r="124" spans="1:39" ht="23.25" customHeight="1" x14ac:dyDescent="0.2">
      <c r="A124" s="232"/>
      <c r="B124" s="220"/>
      <c r="C124" s="232"/>
      <c r="D124" s="244" t="s">
        <v>1190</v>
      </c>
      <c r="E124" s="244"/>
      <c r="F124" s="244"/>
      <c r="G124" s="239" t="s">
        <v>345</v>
      </c>
      <c r="H124" s="232" t="s">
        <v>13</v>
      </c>
      <c r="I124" s="233">
        <v>1200000</v>
      </c>
      <c r="J124" s="233">
        <v>1600000</v>
      </c>
      <c r="K124" s="233"/>
      <c r="L124" s="233"/>
      <c r="M124" s="233">
        <f>M123</f>
        <v>1400000</v>
      </c>
      <c r="N124" s="237"/>
      <c r="O124" s="230"/>
      <c r="P124" s="231"/>
      <c r="Q124" s="231"/>
      <c r="R124" s="231"/>
      <c r="S124" s="231"/>
      <c r="T124" s="231"/>
      <c r="U124" s="231"/>
      <c r="V124" s="231"/>
      <c r="W124" s="231"/>
      <c r="X124" s="231"/>
      <c r="Y124" s="231"/>
      <c r="Z124" s="230"/>
      <c r="AA124" s="235">
        <v>1200000</v>
      </c>
      <c r="AB124" s="235">
        <v>1600000</v>
      </c>
      <c r="AC124" s="235">
        <f>M123</f>
        <v>1400000</v>
      </c>
      <c r="AD124" s="170"/>
      <c r="AF124" s="145">
        <f t="shared" si="22"/>
        <v>0</v>
      </c>
      <c r="AH124" s="15">
        <f t="shared" si="24"/>
        <v>0</v>
      </c>
      <c r="AI124" s="15">
        <f t="shared" si="25"/>
        <v>0</v>
      </c>
      <c r="AJ124" s="15">
        <f t="shared" si="26"/>
        <v>200000</v>
      </c>
      <c r="AK124" s="15">
        <f t="shared" si="27"/>
        <v>200000</v>
      </c>
      <c r="AL124" s="15"/>
      <c r="AM124" s="15"/>
    </row>
    <row r="125" spans="1:39" s="85" customFormat="1" ht="18.75" customHeight="1" x14ac:dyDescent="0.2">
      <c r="A125" s="255"/>
      <c r="B125" s="219"/>
      <c r="C125" s="255"/>
      <c r="D125" s="255" t="s">
        <v>1191</v>
      </c>
      <c r="E125" s="255"/>
      <c r="F125" s="255"/>
      <c r="G125" s="240" t="s">
        <v>1192</v>
      </c>
      <c r="H125" s="255" t="s">
        <v>13</v>
      </c>
      <c r="I125" s="234">
        <v>350000</v>
      </c>
      <c r="J125" s="234">
        <v>420000</v>
      </c>
      <c r="K125" s="234"/>
      <c r="L125" s="234">
        <f t="shared" ref="L125" si="30">ROUND((I125+J125)/2,-3)</f>
        <v>385000</v>
      </c>
      <c r="M125" s="234">
        <f t="shared" ref="M125" si="31">L125</f>
        <v>385000</v>
      </c>
      <c r="N125" s="240"/>
      <c r="O125" s="256"/>
      <c r="P125" s="257"/>
      <c r="Q125" s="257"/>
      <c r="R125" s="257"/>
      <c r="S125" s="257"/>
      <c r="T125" s="257"/>
      <c r="U125" s="257"/>
      <c r="V125" s="257"/>
      <c r="W125" s="257"/>
      <c r="X125" s="257"/>
      <c r="Y125" s="257"/>
      <c r="Z125" s="256"/>
      <c r="AA125" s="234">
        <v>350000</v>
      </c>
      <c r="AB125" s="234">
        <v>420000</v>
      </c>
      <c r="AC125" s="235">
        <f t="shared" si="21"/>
        <v>385000</v>
      </c>
      <c r="AD125" s="170"/>
      <c r="AE125" s="112" t="s">
        <v>1234</v>
      </c>
      <c r="AF125" s="145">
        <f t="shared" si="22"/>
        <v>0</v>
      </c>
      <c r="AG125" s="112"/>
      <c r="AH125" s="15">
        <f t="shared" si="24"/>
        <v>0</v>
      </c>
      <c r="AI125" s="15">
        <f t="shared" si="25"/>
        <v>0</v>
      </c>
      <c r="AJ125" s="15">
        <f t="shared" si="26"/>
        <v>35000</v>
      </c>
      <c r="AK125" s="15">
        <f t="shared" si="27"/>
        <v>35000</v>
      </c>
      <c r="AL125" s="84"/>
      <c r="AM125" s="84"/>
    </row>
    <row r="126" spans="1:39" ht="33.75" customHeight="1" x14ac:dyDescent="0.2">
      <c r="A126" s="232"/>
      <c r="B126" s="220"/>
      <c r="C126" s="232"/>
      <c r="D126" s="244" t="s">
        <v>1193</v>
      </c>
      <c r="E126" s="244"/>
      <c r="F126" s="244"/>
      <c r="G126" s="239" t="s">
        <v>1194</v>
      </c>
      <c r="H126" s="232" t="s">
        <v>13</v>
      </c>
      <c r="I126" s="233"/>
      <c r="J126" s="233"/>
      <c r="K126" s="233"/>
      <c r="L126" s="233"/>
      <c r="M126" s="233"/>
      <c r="N126" s="237"/>
      <c r="O126" s="230"/>
      <c r="P126" s="231"/>
      <c r="Q126" s="231"/>
      <c r="R126" s="231"/>
      <c r="S126" s="231"/>
      <c r="T126" s="231"/>
      <c r="U126" s="231"/>
      <c r="V126" s="231"/>
      <c r="W126" s="231"/>
      <c r="X126" s="231"/>
      <c r="Y126" s="231"/>
      <c r="Z126" s="230"/>
      <c r="AA126" s="235">
        <v>120000</v>
      </c>
      <c r="AB126" s="235">
        <v>160000</v>
      </c>
      <c r="AC126" s="256">
        <f>ROUND((AA126+AB126)/2,0)</f>
        <v>140000</v>
      </c>
      <c r="AD126" s="88" t="s">
        <v>1295</v>
      </c>
      <c r="AF126" s="145">
        <f t="shared" si="22"/>
        <v>140000</v>
      </c>
      <c r="AH126" s="15"/>
      <c r="AI126" s="15"/>
      <c r="AJ126" s="15"/>
      <c r="AK126" s="15"/>
      <c r="AL126" s="15"/>
      <c r="AM126" s="15"/>
    </row>
    <row r="127" spans="1:39" ht="18.75" customHeight="1" x14ac:dyDescent="0.2">
      <c r="A127" s="232"/>
      <c r="B127" s="220"/>
      <c r="C127" s="232" t="s">
        <v>346</v>
      </c>
      <c r="D127" s="232"/>
      <c r="E127" s="232"/>
      <c r="F127" s="232"/>
      <c r="G127" s="238" t="s">
        <v>347</v>
      </c>
      <c r="H127" s="232"/>
      <c r="I127" s="233"/>
      <c r="J127" s="233"/>
      <c r="K127" s="233"/>
      <c r="L127" s="233"/>
      <c r="M127" s="233"/>
      <c r="N127" s="237"/>
      <c r="O127" s="230"/>
      <c r="P127" s="231"/>
      <c r="Q127" s="231"/>
      <c r="R127" s="231"/>
      <c r="S127" s="231"/>
      <c r="T127" s="231"/>
      <c r="U127" s="231"/>
      <c r="V127" s="231"/>
      <c r="W127" s="231"/>
      <c r="X127" s="231"/>
      <c r="Y127" s="231"/>
      <c r="Z127" s="230"/>
      <c r="AA127" s="236"/>
      <c r="AB127" s="236"/>
      <c r="AC127" s="235"/>
      <c r="AD127" s="88"/>
      <c r="AF127" s="145">
        <f t="shared" si="22"/>
        <v>0</v>
      </c>
      <c r="AH127" s="15">
        <f t="shared" si="24"/>
        <v>0</v>
      </c>
      <c r="AI127" s="15">
        <f t="shared" si="25"/>
        <v>0</v>
      </c>
      <c r="AJ127" s="15">
        <f t="shared" si="26"/>
        <v>0</v>
      </c>
      <c r="AK127" s="15">
        <f t="shared" si="27"/>
        <v>0</v>
      </c>
      <c r="AL127" s="15"/>
      <c r="AM127" s="15"/>
    </row>
    <row r="128" spans="1:39" ht="20.25" customHeight="1" x14ac:dyDescent="0.2">
      <c r="A128" s="232"/>
      <c r="B128" s="220"/>
      <c r="C128" s="232"/>
      <c r="D128" s="232" t="s">
        <v>348</v>
      </c>
      <c r="E128" s="232"/>
      <c r="F128" s="232"/>
      <c r="G128" s="237" t="s">
        <v>347</v>
      </c>
      <c r="H128" s="232" t="s">
        <v>13</v>
      </c>
      <c r="I128" s="233">
        <v>250000</v>
      </c>
      <c r="J128" s="233">
        <v>300000</v>
      </c>
      <c r="K128" s="233"/>
      <c r="L128" s="233">
        <f t="shared" si="29"/>
        <v>275000</v>
      </c>
      <c r="M128" s="233">
        <f t="shared" si="28"/>
        <v>275000</v>
      </c>
      <c r="N128" s="237"/>
      <c r="O128" s="230"/>
      <c r="P128" s="231"/>
      <c r="Q128" s="231"/>
      <c r="R128" s="231"/>
      <c r="S128" s="231"/>
      <c r="T128" s="231"/>
      <c r="U128" s="231"/>
      <c r="V128" s="231"/>
      <c r="W128" s="231"/>
      <c r="X128" s="231"/>
      <c r="Y128" s="231"/>
      <c r="Z128" s="230"/>
      <c r="AA128" s="235">
        <v>250000</v>
      </c>
      <c r="AB128" s="235">
        <v>300000</v>
      </c>
      <c r="AC128" s="235">
        <f t="shared" si="21"/>
        <v>275000</v>
      </c>
      <c r="AD128" s="88"/>
      <c r="AF128" s="145">
        <f t="shared" si="22"/>
        <v>0</v>
      </c>
      <c r="AH128" s="15">
        <f t="shared" si="24"/>
        <v>0</v>
      </c>
      <c r="AI128" s="15">
        <f t="shared" si="25"/>
        <v>0</v>
      </c>
      <c r="AJ128" s="15">
        <f t="shared" si="26"/>
        <v>25000</v>
      </c>
      <c r="AK128" s="15">
        <f t="shared" si="27"/>
        <v>25000</v>
      </c>
      <c r="AL128" s="15"/>
      <c r="AM128" s="15"/>
    </row>
    <row r="129" spans="1:39" ht="17.25" customHeight="1" x14ac:dyDescent="0.2">
      <c r="A129" s="232"/>
      <c r="B129" s="220"/>
      <c r="C129" s="232"/>
      <c r="D129" s="232" t="s">
        <v>349</v>
      </c>
      <c r="E129" s="232"/>
      <c r="F129" s="232"/>
      <c r="G129" s="237" t="s">
        <v>350</v>
      </c>
      <c r="H129" s="232" t="s">
        <v>13</v>
      </c>
      <c r="I129" s="233">
        <v>1050000</v>
      </c>
      <c r="J129" s="233">
        <v>1500000</v>
      </c>
      <c r="K129" s="233"/>
      <c r="L129" s="233">
        <f t="shared" si="29"/>
        <v>1275000</v>
      </c>
      <c r="M129" s="233">
        <f t="shared" si="28"/>
        <v>1275000</v>
      </c>
      <c r="N129" s="237"/>
      <c r="O129" s="230"/>
      <c r="P129" s="231"/>
      <c r="Q129" s="231"/>
      <c r="R129" s="231"/>
      <c r="S129" s="231"/>
      <c r="T129" s="231"/>
      <c r="U129" s="231"/>
      <c r="V129" s="231"/>
      <c r="W129" s="231"/>
      <c r="X129" s="231"/>
      <c r="Y129" s="231"/>
      <c r="Z129" s="230"/>
      <c r="AA129" s="235">
        <v>1050000</v>
      </c>
      <c r="AB129" s="235">
        <v>1500000</v>
      </c>
      <c r="AC129" s="235">
        <f t="shared" si="21"/>
        <v>1275000</v>
      </c>
      <c r="AD129" s="88"/>
      <c r="AF129" s="145">
        <f t="shared" si="22"/>
        <v>0</v>
      </c>
      <c r="AH129" s="15">
        <f t="shared" si="24"/>
        <v>0</v>
      </c>
      <c r="AI129" s="15">
        <f t="shared" si="25"/>
        <v>0</v>
      </c>
      <c r="AJ129" s="15">
        <f t="shared" si="26"/>
        <v>225000</v>
      </c>
      <c r="AK129" s="15">
        <f t="shared" si="27"/>
        <v>225000</v>
      </c>
      <c r="AL129" s="15"/>
      <c r="AM129" s="15"/>
    </row>
    <row r="130" spans="1:39" ht="16.5" customHeight="1" x14ac:dyDescent="0.2">
      <c r="A130" s="232"/>
      <c r="B130" s="220"/>
      <c r="C130" s="232"/>
      <c r="D130" s="232" t="s">
        <v>351</v>
      </c>
      <c r="E130" s="232"/>
      <c r="F130" s="232"/>
      <c r="G130" s="237" t="s">
        <v>352</v>
      </c>
      <c r="H130" s="232" t="s">
        <v>13</v>
      </c>
      <c r="I130" s="233">
        <v>1500000</v>
      </c>
      <c r="J130" s="233">
        <v>1800000</v>
      </c>
      <c r="K130" s="233"/>
      <c r="L130" s="233">
        <f t="shared" si="29"/>
        <v>1650000</v>
      </c>
      <c r="M130" s="233">
        <f t="shared" si="28"/>
        <v>1650000</v>
      </c>
      <c r="N130" s="237"/>
      <c r="O130" s="230"/>
      <c r="P130" s="231"/>
      <c r="Q130" s="231"/>
      <c r="R130" s="231"/>
      <c r="S130" s="231"/>
      <c r="T130" s="231"/>
      <c r="U130" s="231"/>
      <c r="V130" s="231"/>
      <c r="W130" s="231"/>
      <c r="X130" s="231"/>
      <c r="Y130" s="231"/>
      <c r="Z130" s="230"/>
      <c r="AA130" s="235">
        <v>1500000</v>
      </c>
      <c r="AB130" s="235">
        <v>1800000</v>
      </c>
      <c r="AC130" s="235">
        <f t="shared" si="21"/>
        <v>1650000</v>
      </c>
      <c r="AD130" s="88"/>
      <c r="AF130" s="145">
        <f t="shared" si="22"/>
        <v>0</v>
      </c>
      <c r="AH130" s="15">
        <f t="shared" si="24"/>
        <v>0</v>
      </c>
      <c r="AI130" s="15">
        <f t="shared" si="25"/>
        <v>0</v>
      </c>
      <c r="AJ130" s="15">
        <f t="shared" si="26"/>
        <v>150000</v>
      </c>
      <c r="AK130" s="15">
        <f t="shared" si="27"/>
        <v>150000</v>
      </c>
      <c r="AL130" s="15"/>
      <c r="AM130" s="15"/>
    </row>
    <row r="131" spans="1:39" ht="20.25" customHeight="1" x14ac:dyDescent="0.2">
      <c r="A131" s="232"/>
      <c r="B131" s="220" t="s">
        <v>353</v>
      </c>
      <c r="C131" s="232"/>
      <c r="D131" s="232"/>
      <c r="E131" s="232"/>
      <c r="F131" s="232"/>
      <c r="G131" s="226" t="s">
        <v>354</v>
      </c>
      <c r="H131" s="232" t="s">
        <v>13</v>
      </c>
      <c r="I131" s="233"/>
      <c r="J131" s="233"/>
      <c r="K131" s="233"/>
      <c r="L131" s="233"/>
      <c r="M131" s="233"/>
      <c r="N131" s="237"/>
      <c r="O131" s="230"/>
      <c r="P131" s="231"/>
      <c r="Q131" s="231"/>
      <c r="R131" s="231"/>
      <c r="S131" s="231"/>
      <c r="T131" s="231"/>
      <c r="U131" s="231"/>
      <c r="V131" s="231"/>
      <c r="W131" s="231"/>
      <c r="X131" s="231"/>
      <c r="Y131" s="231"/>
      <c r="Z131" s="230"/>
      <c r="AA131" s="236"/>
      <c r="AB131" s="236"/>
      <c r="AC131" s="235"/>
      <c r="AD131" s="88"/>
      <c r="AF131" s="145">
        <f t="shared" si="22"/>
        <v>0</v>
      </c>
      <c r="AH131" s="15">
        <f t="shared" si="24"/>
        <v>0</v>
      </c>
      <c r="AI131" s="15">
        <f t="shared" si="25"/>
        <v>0</v>
      </c>
      <c r="AJ131" s="15">
        <f t="shared" si="26"/>
        <v>0</v>
      </c>
      <c r="AK131" s="15">
        <f t="shared" si="27"/>
        <v>0</v>
      </c>
      <c r="AL131" s="15"/>
      <c r="AM131" s="15"/>
    </row>
    <row r="132" spans="1:39" ht="21" customHeight="1" x14ac:dyDescent="0.2">
      <c r="A132" s="232"/>
      <c r="B132" s="220"/>
      <c r="C132" s="232" t="s">
        <v>355</v>
      </c>
      <c r="D132" s="232"/>
      <c r="E132" s="232"/>
      <c r="F132" s="232"/>
      <c r="G132" s="259" t="s">
        <v>1303</v>
      </c>
      <c r="H132" s="232"/>
      <c r="I132" s="233"/>
      <c r="J132" s="233"/>
      <c r="K132" s="233"/>
      <c r="L132" s="233"/>
      <c r="M132" s="233"/>
      <c r="N132" s="240" t="s">
        <v>356</v>
      </c>
      <c r="O132" s="230"/>
      <c r="P132" s="231"/>
      <c r="Q132" s="231"/>
      <c r="R132" s="231"/>
      <c r="S132" s="231"/>
      <c r="T132" s="231"/>
      <c r="U132" s="231"/>
      <c r="V132" s="231"/>
      <c r="W132" s="231"/>
      <c r="X132" s="231"/>
      <c r="Y132" s="231"/>
      <c r="Z132" s="230"/>
      <c r="AA132" s="235"/>
      <c r="AB132" s="235"/>
      <c r="AC132" s="235"/>
      <c r="AD132" s="88"/>
      <c r="AE132" s="86" t="s">
        <v>1195</v>
      </c>
      <c r="AF132" s="145">
        <f t="shared" si="22"/>
        <v>0</v>
      </c>
      <c r="AH132" s="15">
        <f t="shared" si="24"/>
        <v>0</v>
      </c>
      <c r="AI132" s="15">
        <f t="shared" si="25"/>
        <v>0</v>
      </c>
      <c r="AJ132" s="15">
        <f t="shared" si="26"/>
        <v>0</v>
      </c>
      <c r="AK132" s="15">
        <f t="shared" si="27"/>
        <v>0</v>
      </c>
      <c r="AL132" s="15"/>
      <c r="AM132" s="15"/>
    </row>
    <row r="133" spans="1:39" ht="21" customHeight="1" x14ac:dyDescent="0.2">
      <c r="A133" s="232"/>
      <c r="B133" s="220"/>
      <c r="C133" s="232" t="s">
        <v>357</v>
      </c>
      <c r="D133" s="232"/>
      <c r="E133" s="232"/>
      <c r="F133" s="232"/>
      <c r="G133" s="259" t="s">
        <v>1304</v>
      </c>
      <c r="H133" s="232"/>
      <c r="I133" s="233"/>
      <c r="J133" s="233"/>
      <c r="K133" s="233"/>
      <c r="L133" s="233"/>
      <c r="M133" s="233"/>
      <c r="N133" s="237"/>
      <c r="O133" s="230"/>
      <c r="P133" s="231"/>
      <c r="Q133" s="231"/>
      <c r="R133" s="231"/>
      <c r="S133" s="231"/>
      <c r="T133" s="231"/>
      <c r="U133" s="231"/>
      <c r="V133" s="231"/>
      <c r="W133" s="231"/>
      <c r="X133" s="231"/>
      <c r="Y133" s="231"/>
      <c r="Z133" s="230"/>
      <c r="AA133" s="235"/>
      <c r="AB133" s="235"/>
      <c r="AC133" s="235"/>
      <c r="AD133" s="88"/>
      <c r="AF133" s="145">
        <f t="shared" si="22"/>
        <v>0</v>
      </c>
      <c r="AH133" s="15">
        <f t="shared" si="24"/>
        <v>0</v>
      </c>
      <c r="AI133" s="15">
        <f t="shared" si="25"/>
        <v>0</v>
      </c>
      <c r="AJ133" s="15">
        <f t="shared" si="26"/>
        <v>0</v>
      </c>
      <c r="AK133" s="15">
        <f t="shared" si="27"/>
        <v>0</v>
      </c>
      <c r="AL133" s="15"/>
      <c r="AM133" s="15"/>
    </row>
    <row r="134" spans="1:39" ht="34.5" customHeight="1" x14ac:dyDescent="0.2">
      <c r="A134" s="232"/>
      <c r="B134" s="220"/>
      <c r="C134" s="232"/>
      <c r="D134" s="232" t="s">
        <v>358</v>
      </c>
      <c r="E134" s="232"/>
      <c r="F134" s="232"/>
      <c r="G134" s="239" t="s">
        <v>1395</v>
      </c>
      <c r="H134" s="232" t="s">
        <v>13</v>
      </c>
      <c r="I134" s="233">
        <v>350000</v>
      </c>
      <c r="J134" s="233">
        <v>500000</v>
      </c>
      <c r="K134" s="233"/>
      <c r="L134" s="233">
        <f t="shared" si="29"/>
        <v>425000</v>
      </c>
      <c r="M134" s="233">
        <f t="shared" si="28"/>
        <v>425000</v>
      </c>
      <c r="N134" s="237"/>
      <c r="O134" s="230"/>
      <c r="P134" s="231"/>
      <c r="Q134" s="231"/>
      <c r="R134" s="231"/>
      <c r="S134" s="231"/>
      <c r="T134" s="231"/>
      <c r="U134" s="231"/>
      <c r="V134" s="231"/>
      <c r="W134" s="231"/>
      <c r="X134" s="231"/>
      <c r="Y134" s="231"/>
      <c r="Z134" s="230"/>
      <c r="AA134" s="235">
        <v>350000</v>
      </c>
      <c r="AB134" s="235">
        <v>500000</v>
      </c>
      <c r="AC134" s="235">
        <f t="shared" si="21"/>
        <v>425000</v>
      </c>
      <c r="AD134" s="88" t="s">
        <v>1272</v>
      </c>
      <c r="AE134" s="92" t="s">
        <v>1305</v>
      </c>
      <c r="AF134" s="145">
        <f t="shared" si="22"/>
        <v>0</v>
      </c>
      <c r="AG134" s="144"/>
      <c r="AH134" s="15">
        <f t="shared" si="24"/>
        <v>0</v>
      </c>
      <c r="AI134" s="15">
        <f t="shared" si="25"/>
        <v>0</v>
      </c>
      <c r="AJ134" s="15">
        <f t="shared" si="26"/>
        <v>75000</v>
      </c>
      <c r="AK134" s="15">
        <f t="shared" si="27"/>
        <v>75000</v>
      </c>
      <c r="AL134" s="15"/>
      <c r="AM134" s="15"/>
    </row>
    <row r="135" spans="1:39" ht="37.5" customHeight="1" x14ac:dyDescent="0.2">
      <c r="A135" s="232"/>
      <c r="B135" s="220"/>
      <c r="C135" s="232"/>
      <c r="D135" s="232" t="s">
        <v>359</v>
      </c>
      <c r="E135" s="232"/>
      <c r="F135" s="232"/>
      <c r="G135" s="239" t="s">
        <v>1396</v>
      </c>
      <c r="H135" s="232" t="s">
        <v>13</v>
      </c>
      <c r="I135" s="233">
        <v>500000</v>
      </c>
      <c r="J135" s="233">
        <v>600000</v>
      </c>
      <c r="K135" s="233"/>
      <c r="L135" s="233">
        <f t="shared" si="29"/>
        <v>550000</v>
      </c>
      <c r="M135" s="233">
        <f t="shared" si="28"/>
        <v>550000</v>
      </c>
      <c r="N135" s="237"/>
      <c r="O135" s="230"/>
      <c r="P135" s="231"/>
      <c r="Q135" s="231"/>
      <c r="R135" s="231"/>
      <c r="S135" s="231"/>
      <c r="T135" s="231"/>
      <c r="U135" s="231"/>
      <c r="V135" s="231"/>
      <c r="W135" s="231"/>
      <c r="X135" s="231"/>
      <c r="Y135" s="231"/>
      <c r="Z135" s="230"/>
      <c r="AA135" s="235">
        <v>500000</v>
      </c>
      <c r="AB135" s="235">
        <v>600000</v>
      </c>
      <c r="AC135" s="235">
        <f t="shared" si="21"/>
        <v>550000</v>
      </c>
      <c r="AD135" s="88"/>
      <c r="AE135" s="92" t="s">
        <v>1306</v>
      </c>
      <c r="AF135" s="145">
        <f t="shared" si="22"/>
        <v>0</v>
      </c>
      <c r="AG135" s="144"/>
      <c r="AH135" s="15">
        <f t="shared" si="24"/>
        <v>0</v>
      </c>
      <c r="AI135" s="15">
        <f t="shared" si="25"/>
        <v>0</v>
      </c>
      <c r="AJ135" s="15">
        <f t="shared" si="26"/>
        <v>50000</v>
      </c>
      <c r="AK135" s="15">
        <f t="shared" si="27"/>
        <v>50000</v>
      </c>
      <c r="AL135" s="15"/>
      <c r="AM135" s="15"/>
    </row>
    <row r="136" spans="1:39" ht="36.75" customHeight="1" x14ac:dyDescent="0.2">
      <c r="A136" s="232"/>
      <c r="B136" s="220"/>
      <c r="C136" s="232"/>
      <c r="D136" s="232" t="s">
        <v>360</v>
      </c>
      <c r="E136" s="232"/>
      <c r="F136" s="232"/>
      <c r="G136" s="239" t="s">
        <v>1397</v>
      </c>
      <c r="H136" s="232" t="s">
        <v>13</v>
      </c>
      <c r="I136" s="233">
        <v>600000</v>
      </c>
      <c r="J136" s="233">
        <v>800000</v>
      </c>
      <c r="K136" s="233"/>
      <c r="L136" s="233">
        <f t="shared" si="29"/>
        <v>700000</v>
      </c>
      <c r="M136" s="233">
        <f t="shared" si="28"/>
        <v>700000</v>
      </c>
      <c r="N136" s="237"/>
      <c r="O136" s="230"/>
      <c r="P136" s="231"/>
      <c r="Q136" s="231"/>
      <c r="R136" s="231"/>
      <c r="S136" s="231"/>
      <c r="T136" s="231"/>
      <c r="U136" s="231"/>
      <c r="V136" s="231"/>
      <c r="W136" s="231"/>
      <c r="X136" s="231"/>
      <c r="Y136" s="231"/>
      <c r="Z136" s="230"/>
      <c r="AA136" s="235">
        <v>600000</v>
      </c>
      <c r="AB136" s="235">
        <v>800000</v>
      </c>
      <c r="AC136" s="235">
        <f t="shared" si="21"/>
        <v>700000</v>
      </c>
      <c r="AD136" s="88"/>
      <c r="AE136" s="92" t="s">
        <v>1307</v>
      </c>
      <c r="AF136" s="145">
        <f t="shared" si="22"/>
        <v>0</v>
      </c>
      <c r="AG136" s="144"/>
      <c r="AH136" s="15">
        <f t="shared" si="24"/>
        <v>0</v>
      </c>
      <c r="AI136" s="15">
        <f t="shared" si="25"/>
        <v>0</v>
      </c>
      <c r="AJ136" s="15">
        <f t="shared" si="26"/>
        <v>100000</v>
      </c>
      <c r="AK136" s="15">
        <f t="shared" si="27"/>
        <v>100000</v>
      </c>
      <c r="AL136" s="15"/>
      <c r="AM136" s="15"/>
    </row>
    <row r="137" spans="1:39" ht="19.5" customHeight="1" x14ac:dyDescent="0.2">
      <c r="A137" s="232"/>
      <c r="B137" s="220" t="s">
        <v>361</v>
      </c>
      <c r="C137" s="232"/>
      <c r="D137" s="232"/>
      <c r="E137" s="232"/>
      <c r="F137" s="232"/>
      <c r="G137" s="226" t="s">
        <v>362</v>
      </c>
      <c r="H137" s="232"/>
      <c r="I137" s="233"/>
      <c r="J137" s="233"/>
      <c r="K137" s="233"/>
      <c r="L137" s="233"/>
      <c r="M137" s="233"/>
      <c r="N137" s="237"/>
      <c r="O137" s="230"/>
      <c r="P137" s="231"/>
      <c r="Q137" s="231"/>
      <c r="R137" s="231"/>
      <c r="S137" s="231"/>
      <c r="T137" s="231"/>
      <c r="U137" s="231"/>
      <c r="V137" s="231"/>
      <c r="W137" s="231"/>
      <c r="X137" s="231"/>
      <c r="Y137" s="231"/>
      <c r="Z137" s="230"/>
      <c r="AA137" s="236"/>
      <c r="AB137" s="236"/>
      <c r="AC137" s="235"/>
      <c r="AD137" s="88"/>
      <c r="AF137" s="145">
        <f t="shared" si="22"/>
        <v>0</v>
      </c>
      <c r="AH137" s="15">
        <f t="shared" si="24"/>
        <v>0</v>
      </c>
      <c r="AI137" s="15">
        <f t="shared" si="25"/>
        <v>0</v>
      </c>
      <c r="AJ137" s="15">
        <f t="shared" si="26"/>
        <v>0</v>
      </c>
      <c r="AK137" s="15">
        <f t="shared" si="27"/>
        <v>0</v>
      </c>
      <c r="AL137" s="15"/>
      <c r="AM137" s="15"/>
    </row>
    <row r="138" spans="1:39" ht="20.25" customHeight="1" x14ac:dyDescent="0.25">
      <c r="A138" s="232"/>
      <c r="B138" s="220"/>
      <c r="C138" s="232" t="s">
        <v>363</v>
      </c>
      <c r="D138" s="232"/>
      <c r="E138" s="232"/>
      <c r="F138" s="232"/>
      <c r="G138" s="238" t="s">
        <v>364</v>
      </c>
      <c r="H138" s="232"/>
      <c r="I138" s="233">
        <v>1400000</v>
      </c>
      <c r="J138" s="233">
        <v>1700000</v>
      </c>
      <c r="K138" s="233"/>
      <c r="L138" s="233">
        <f t="shared" si="29"/>
        <v>1550000</v>
      </c>
      <c r="M138" s="233">
        <f t="shared" si="28"/>
        <v>1550000</v>
      </c>
      <c r="N138" s="237"/>
      <c r="O138" s="230"/>
      <c r="P138" s="231"/>
      <c r="Q138" s="231"/>
      <c r="R138" s="231"/>
      <c r="S138" s="231"/>
      <c r="T138" s="231"/>
      <c r="U138" s="231"/>
      <c r="V138" s="231"/>
      <c r="W138" s="231"/>
      <c r="X138" s="231"/>
      <c r="Y138" s="231"/>
      <c r="Z138" s="230"/>
      <c r="AA138" s="235"/>
      <c r="AB138" s="235"/>
      <c r="AC138" s="262"/>
      <c r="AD138" s="164" t="s">
        <v>1308</v>
      </c>
      <c r="AF138" s="145">
        <f t="shared" si="22"/>
        <v>-1550000</v>
      </c>
      <c r="AH138" s="15">
        <f t="shared" si="24"/>
        <v>-1400000</v>
      </c>
      <c r="AI138" s="15">
        <f t="shared" si="25"/>
        <v>-1700000</v>
      </c>
      <c r="AJ138" s="15">
        <f t="shared" si="26"/>
        <v>1550000</v>
      </c>
      <c r="AK138" s="15">
        <f t="shared" si="27"/>
        <v>-1550000</v>
      </c>
      <c r="AL138" s="15"/>
      <c r="AM138" s="15"/>
    </row>
    <row r="139" spans="1:39" s="85" customFormat="1" ht="21.75" customHeight="1" x14ac:dyDescent="0.2">
      <c r="A139" s="255"/>
      <c r="B139" s="219"/>
      <c r="C139" s="255"/>
      <c r="D139" s="255" t="s">
        <v>1196</v>
      </c>
      <c r="E139" s="255"/>
      <c r="F139" s="255"/>
      <c r="G139" s="240" t="s">
        <v>1197</v>
      </c>
      <c r="H139" s="255" t="s">
        <v>13</v>
      </c>
      <c r="I139" s="234"/>
      <c r="J139" s="234"/>
      <c r="K139" s="234"/>
      <c r="L139" s="234"/>
      <c r="M139" s="234"/>
      <c r="N139" s="240"/>
      <c r="O139" s="256"/>
      <c r="P139" s="257"/>
      <c r="Q139" s="257"/>
      <c r="R139" s="257"/>
      <c r="S139" s="257"/>
      <c r="T139" s="257"/>
      <c r="U139" s="257"/>
      <c r="V139" s="257"/>
      <c r="W139" s="257"/>
      <c r="X139" s="257"/>
      <c r="Y139" s="257"/>
      <c r="Z139" s="256"/>
      <c r="AA139" s="234">
        <v>1400000</v>
      </c>
      <c r="AB139" s="234">
        <v>1700000</v>
      </c>
      <c r="AC139" s="234">
        <f>M138</f>
        <v>1550000</v>
      </c>
      <c r="AD139" s="165"/>
      <c r="AE139" s="112"/>
      <c r="AF139" s="148">
        <f t="shared" si="22"/>
        <v>1550000</v>
      </c>
      <c r="AG139" s="112"/>
      <c r="AH139" s="84"/>
      <c r="AI139" s="84"/>
      <c r="AJ139" s="84"/>
      <c r="AK139" s="84"/>
      <c r="AL139" s="84"/>
      <c r="AM139" s="84"/>
    </row>
    <row r="140" spans="1:39" s="85" customFormat="1" ht="24" customHeight="1" x14ac:dyDescent="0.2">
      <c r="A140" s="255"/>
      <c r="B140" s="219"/>
      <c r="C140" s="255"/>
      <c r="D140" s="255" t="s">
        <v>1198</v>
      </c>
      <c r="E140" s="255"/>
      <c r="F140" s="255"/>
      <c r="G140" s="240" t="s">
        <v>1199</v>
      </c>
      <c r="H140" s="255" t="s">
        <v>13</v>
      </c>
      <c r="I140" s="234"/>
      <c r="J140" s="234"/>
      <c r="K140" s="234"/>
      <c r="L140" s="234"/>
      <c r="M140" s="234"/>
      <c r="N140" s="240"/>
      <c r="O140" s="256"/>
      <c r="P140" s="257"/>
      <c r="Q140" s="257"/>
      <c r="R140" s="257"/>
      <c r="S140" s="257"/>
      <c r="T140" s="257"/>
      <c r="U140" s="257"/>
      <c r="V140" s="257"/>
      <c r="W140" s="257"/>
      <c r="X140" s="257"/>
      <c r="Y140" s="257"/>
      <c r="Z140" s="256"/>
      <c r="AA140" s="234">
        <v>900000</v>
      </c>
      <c r="AB140" s="234">
        <v>1400000</v>
      </c>
      <c r="AC140" s="256">
        <f>ROUND((AA140+AB140)/2,0)</f>
        <v>1150000</v>
      </c>
      <c r="AD140" s="166"/>
      <c r="AE140" s="112"/>
      <c r="AF140" s="148">
        <f t="shared" si="22"/>
        <v>1150000</v>
      </c>
      <c r="AG140" s="112"/>
      <c r="AH140" s="84"/>
      <c r="AI140" s="84"/>
      <c r="AJ140" s="84"/>
      <c r="AK140" s="84"/>
      <c r="AL140" s="84"/>
      <c r="AM140" s="84"/>
    </row>
    <row r="141" spans="1:39" ht="19.5" customHeight="1" x14ac:dyDescent="0.2">
      <c r="A141" s="232"/>
      <c r="B141" s="220"/>
      <c r="C141" s="232" t="s">
        <v>365</v>
      </c>
      <c r="D141" s="232"/>
      <c r="E141" s="232"/>
      <c r="F141" s="232"/>
      <c r="G141" s="238" t="s">
        <v>366</v>
      </c>
      <c r="H141" s="232" t="s">
        <v>13</v>
      </c>
      <c r="I141" s="233">
        <v>850000</v>
      </c>
      <c r="J141" s="233">
        <v>1100000</v>
      </c>
      <c r="K141" s="233"/>
      <c r="L141" s="233">
        <f t="shared" si="29"/>
        <v>975000</v>
      </c>
      <c r="M141" s="233">
        <f t="shared" si="28"/>
        <v>975000</v>
      </c>
      <c r="N141" s="237"/>
      <c r="O141" s="230"/>
      <c r="P141" s="231"/>
      <c r="Q141" s="231"/>
      <c r="R141" s="231"/>
      <c r="S141" s="231"/>
      <c r="T141" s="231"/>
      <c r="U141" s="231"/>
      <c r="V141" s="231"/>
      <c r="W141" s="231"/>
      <c r="X141" s="231"/>
      <c r="Y141" s="231"/>
      <c r="Z141" s="230"/>
      <c r="AA141" s="235">
        <v>850000</v>
      </c>
      <c r="AB141" s="235">
        <v>1100000</v>
      </c>
      <c r="AC141" s="235">
        <f t="shared" si="21"/>
        <v>975000</v>
      </c>
      <c r="AD141" s="88"/>
      <c r="AF141" s="145">
        <f t="shared" si="22"/>
        <v>0</v>
      </c>
      <c r="AH141" s="15">
        <f t="shared" si="24"/>
        <v>0</v>
      </c>
      <c r="AI141" s="15">
        <f t="shared" si="25"/>
        <v>0</v>
      </c>
      <c r="AJ141" s="15">
        <f t="shared" si="26"/>
        <v>125000</v>
      </c>
      <c r="AK141" s="15">
        <f t="shared" si="27"/>
        <v>125000</v>
      </c>
      <c r="AL141" s="15"/>
      <c r="AM141" s="15"/>
    </row>
    <row r="142" spans="1:39" ht="19.5" customHeight="1" x14ac:dyDescent="0.2">
      <c r="A142" s="232"/>
      <c r="B142" s="220"/>
      <c r="C142" s="232" t="s">
        <v>367</v>
      </c>
      <c r="D142" s="232"/>
      <c r="E142" s="232"/>
      <c r="F142" s="232"/>
      <c r="G142" s="238" t="s">
        <v>368</v>
      </c>
      <c r="H142" s="232" t="s">
        <v>13</v>
      </c>
      <c r="I142" s="233">
        <v>350000</v>
      </c>
      <c r="J142" s="233">
        <v>500000</v>
      </c>
      <c r="K142" s="233"/>
      <c r="L142" s="233">
        <f t="shared" si="29"/>
        <v>425000</v>
      </c>
      <c r="M142" s="233">
        <f t="shared" si="28"/>
        <v>425000</v>
      </c>
      <c r="N142" s="237"/>
      <c r="O142" s="230"/>
      <c r="P142" s="231"/>
      <c r="Q142" s="231"/>
      <c r="R142" s="231"/>
      <c r="S142" s="231"/>
      <c r="T142" s="231"/>
      <c r="U142" s="231"/>
      <c r="V142" s="231"/>
      <c r="W142" s="231"/>
      <c r="X142" s="231"/>
      <c r="Y142" s="231"/>
      <c r="Z142" s="230"/>
      <c r="AA142" s="235">
        <v>350000</v>
      </c>
      <c r="AB142" s="235">
        <v>500000</v>
      </c>
      <c r="AC142" s="235">
        <f t="shared" ref="AC142:AC199" si="32">M142</f>
        <v>425000</v>
      </c>
      <c r="AD142" s="88"/>
      <c r="AF142" s="145">
        <f t="shared" ref="AF142:AF205" si="33">AC142-M142</f>
        <v>0</v>
      </c>
      <c r="AH142" s="15">
        <f t="shared" si="24"/>
        <v>0</v>
      </c>
      <c r="AI142" s="15">
        <f t="shared" si="25"/>
        <v>0</v>
      </c>
      <c r="AJ142" s="15">
        <f t="shared" si="26"/>
        <v>75000</v>
      </c>
      <c r="AK142" s="15">
        <f t="shared" si="27"/>
        <v>75000</v>
      </c>
      <c r="AL142" s="15"/>
      <c r="AM142" s="15"/>
    </row>
    <row r="143" spans="1:39" ht="19.5" customHeight="1" x14ac:dyDescent="0.2">
      <c r="A143" s="232"/>
      <c r="B143" s="220"/>
      <c r="C143" s="232" t="s">
        <v>369</v>
      </c>
      <c r="D143" s="232"/>
      <c r="E143" s="232"/>
      <c r="F143" s="232"/>
      <c r="G143" s="238" t="s">
        <v>370</v>
      </c>
      <c r="H143" s="232" t="s">
        <v>13</v>
      </c>
      <c r="I143" s="233">
        <v>1100000</v>
      </c>
      <c r="J143" s="233">
        <v>1400000</v>
      </c>
      <c r="K143" s="233"/>
      <c r="L143" s="233">
        <f t="shared" si="29"/>
        <v>1250000</v>
      </c>
      <c r="M143" s="233">
        <f t="shared" si="28"/>
        <v>1250000</v>
      </c>
      <c r="N143" s="237"/>
      <c r="O143" s="230"/>
      <c r="P143" s="231"/>
      <c r="Q143" s="231"/>
      <c r="R143" s="231"/>
      <c r="S143" s="231"/>
      <c r="T143" s="231"/>
      <c r="U143" s="231"/>
      <c r="V143" s="231"/>
      <c r="W143" s="231"/>
      <c r="X143" s="231"/>
      <c r="Y143" s="231"/>
      <c r="Z143" s="230"/>
      <c r="AA143" s="235">
        <v>1100000</v>
      </c>
      <c r="AB143" s="235">
        <v>1400000</v>
      </c>
      <c r="AC143" s="235">
        <f t="shared" si="32"/>
        <v>1250000</v>
      </c>
      <c r="AD143" s="88"/>
      <c r="AF143" s="145">
        <f t="shared" si="33"/>
        <v>0</v>
      </c>
      <c r="AH143" s="15">
        <f t="shared" si="24"/>
        <v>0</v>
      </c>
      <c r="AI143" s="15">
        <f t="shared" si="25"/>
        <v>0</v>
      </c>
      <c r="AJ143" s="15">
        <f t="shared" si="26"/>
        <v>150000</v>
      </c>
      <c r="AK143" s="15">
        <f t="shared" si="27"/>
        <v>150000</v>
      </c>
      <c r="AL143" s="15"/>
      <c r="AM143" s="15"/>
    </row>
    <row r="144" spans="1:39" ht="28.5" x14ac:dyDescent="0.2">
      <c r="A144" s="232"/>
      <c r="B144" s="220" t="s">
        <v>371</v>
      </c>
      <c r="C144" s="232"/>
      <c r="D144" s="232"/>
      <c r="E144" s="232"/>
      <c r="F144" s="232"/>
      <c r="G144" s="226" t="s">
        <v>372</v>
      </c>
      <c r="H144" s="232" t="s">
        <v>13</v>
      </c>
      <c r="I144" s="233">
        <v>125000</v>
      </c>
      <c r="J144" s="233">
        <v>150000</v>
      </c>
      <c r="K144" s="233"/>
      <c r="L144" s="233">
        <f t="shared" si="29"/>
        <v>138000</v>
      </c>
      <c r="M144" s="233">
        <f t="shared" si="28"/>
        <v>138000</v>
      </c>
      <c r="N144" s="237"/>
      <c r="O144" s="230"/>
      <c r="P144" s="231"/>
      <c r="Q144" s="231"/>
      <c r="R144" s="231"/>
      <c r="S144" s="231"/>
      <c r="T144" s="231"/>
      <c r="U144" s="231"/>
      <c r="V144" s="231"/>
      <c r="W144" s="231"/>
      <c r="X144" s="231"/>
      <c r="Y144" s="231"/>
      <c r="Z144" s="230"/>
      <c r="AA144" s="235">
        <v>125000</v>
      </c>
      <c r="AB144" s="235">
        <v>150000</v>
      </c>
      <c r="AC144" s="235">
        <f t="shared" si="32"/>
        <v>138000</v>
      </c>
      <c r="AD144" s="88"/>
      <c r="AF144" s="145">
        <f t="shared" si="33"/>
        <v>0</v>
      </c>
      <c r="AH144" s="15">
        <f t="shared" si="24"/>
        <v>0</v>
      </c>
      <c r="AI144" s="15">
        <f t="shared" si="25"/>
        <v>0</v>
      </c>
      <c r="AJ144" s="15">
        <f t="shared" si="26"/>
        <v>13000</v>
      </c>
      <c r="AK144" s="15">
        <f t="shared" si="27"/>
        <v>12000</v>
      </c>
      <c r="AL144" s="15"/>
      <c r="AM144" s="15"/>
    </row>
    <row r="145" spans="1:39" ht="21.75" customHeight="1" x14ac:dyDescent="0.2">
      <c r="A145" s="232"/>
      <c r="B145" s="220" t="s">
        <v>373</v>
      </c>
      <c r="C145" s="232"/>
      <c r="D145" s="232"/>
      <c r="E145" s="232"/>
      <c r="F145" s="232"/>
      <c r="G145" s="226" t="s">
        <v>374</v>
      </c>
      <c r="H145" s="232"/>
      <c r="I145" s="233"/>
      <c r="J145" s="233"/>
      <c r="K145" s="233"/>
      <c r="L145" s="233"/>
      <c r="M145" s="233"/>
      <c r="N145" s="237"/>
      <c r="O145" s="230"/>
      <c r="P145" s="231"/>
      <c r="Q145" s="231"/>
      <c r="R145" s="231"/>
      <c r="S145" s="231"/>
      <c r="T145" s="231"/>
      <c r="U145" s="231"/>
      <c r="V145" s="231"/>
      <c r="W145" s="231"/>
      <c r="X145" s="231"/>
      <c r="Y145" s="231"/>
      <c r="Z145" s="230"/>
      <c r="AA145" s="236"/>
      <c r="AB145" s="236"/>
      <c r="AC145" s="235"/>
      <c r="AD145" s="88"/>
      <c r="AF145" s="145">
        <f t="shared" si="33"/>
        <v>0</v>
      </c>
      <c r="AH145" s="15">
        <f t="shared" si="24"/>
        <v>0</v>
      </c>
      <c r="AI145" s="15">
        <f t="shared" si="25"/>
        <v>0</v>
      </c>
      <c r="AJ145" s="15">
        <f t="shared" si="26"/>
        <v>0</v>
      </c>
      <c r="AK145" s="15">
        <f t="shared" si="27"/>
        <v>0</v>
      </c>
      <c r="AL145" s="15"/>
      <c r="AM145" s="15"/>
    </row>
    <row r="146" spans="1:39" ht="48" customHeight="1" x14ac:dyDescent="0.2">
      <c r="A146" s="232"/>
      <c r="B146" s="220"/>
      <c r="C146" s="232" t="s">
        <v>375</v>
      </c>
      <c r="D146" s="232"/>
      <c r="E146" s="232"/>
      <c r="F146" s="232"/>
      <c r="G146" s="238" t="s">
        <v>376</v>
      </c>
      <c r="H146" s="232" t="s">
        <v>13</v>
      </c>
      <c r="I146" s="233">
        <v>1306000</v>
      </c>
      <c r="J146" s="233">
        <v>1567200</v>
      </c>
      <c r="K146" s="233"/>
      <c r="L146" s="233">
        <f t="shared" si="29"/>
        <v>1437000</v>
      </c>
      <c r="M146" s="233">
        <f t="shared" si="28"/>
        <v>1437000</v>
      </c>
      <c r="N146" s="237"/>
      <c r="O146" s="230"/>
      <c r="P146" s="231"/>
      <c r="Q146" s="231"/>
      <c r="R146" s="231"/>
      <c r="S146" s="231"/>
      <c r="T146" s="231"/>
      <c r="U146" s="231"/>
      <c r="V146" s="231"/>
      <c r="W146" s="231"/>
      <c r="X146" s="231"/>
      <c r="Y146" s="231"/>
      <c r="Z146" s="230"/>
      <c r="AA146" s="235">
        <v>1306000</v>
      </c>
      <c r="AB146" s="235">
        <v>1567200</v>
      </c>
      <c r="AC146" s="235">
        <f t="shared" si="32"/>
        <v>1437000</v>
      </c>
      <c r="AD146" s="88"/>
      <c r="AF146" s="145">
        <f t="shared" si="33"/>
        <v>0</v>
      </c>
      <c r="AH146" s="15">
        <f t="shared" si="24"/>
        <v>0</v>
      </c>
      <c r="AI146" s="15">
        <f t="shared" si="25"/>
        <v>0</v>
      </c>
      <c r="AJ146" s="15">
        <f t="shared" si="26"/>
        <v>131000</v>
      </c>
      <c r="AK146" s="15">
        <f t="shared" si="27"/>
        <v>130200</v>
      </c>
      <c r="AL146" s="15"/>
      <c r="AM146" s="15"/>
    </row>
    <row r="147" spans="1:39" ht="18.75" customHeight="1" x14ac:dyDescent="0.2">
      <c r="A147" s="232"/>
      <c r="B147" s="220"/>
      <c r="C147" s="232" t="s">
        <v>377</v>
      </c>
      <c r="D147" s="232"/>
      <c r="E147" s="232"/>
      <c r="F147" s="232"/>
      <c r="G147" s="238" t="s">
        <v>378</v>
      </c>
      <c r="H147" s="232"/>
      <c r="I147" s="233"/>
      <c r="J147" s="233"/>
      <c r="K147" s="233"/>
      <c r="L147" s="233"/>
      <c r="M147" s="233"/>
      <c r="N147" s="237"/>
      <c r="O147" s="230"/>
      <c r="P147" s="231"/>
      <c r="Q147" s="231"/>
      <c r="R147" s="231"/>
      <c r="S147" s="231"/>
      <c r="T147" s="231"/>
      <c r="U147" s="231"/>
      <c r="V147" s="231"/>
      <c r="W147" s="231"/>
      <c r="X147" s="231"/>
      <c r="Y147" s="231"/>
      <c r="Z147" s="230"/>
      <c r="AA147" s="236"/>
      <c r="AB147" s="236"/>
      <c r="AC147" s="235"/>
      <c r="AD147" s="88"/>
      <c r="AF147" s="145">
        <f t="shared" si="33"/>
        <v>0</v>
      </c>
      <c r="AH147" s="15">
        <f t="shared" si="24"/>
        <v>0</v>
      </c>
      <c r="AI147" s="15">
        <f t="shared" si="25"/>
        <v>0</v>
      </c>
      <c r="AJ147" s="15">
        <f t="shared" si="26"/>
        <v>0</v>
      </c>
      <c r="AK147" s="15">
        <f t="shared" si="27"/>
        <v>0</v>
      </c>
      <c r="AL147" s="15"/>
      <c r="AM147" s="15"/>
    </row>
    <row r="148" spans="1:39" ht="18.75" customHeight="1" x14ac:dyDescent="0.2">
      <c r="A148" s="232"/>
      <c r="B148" s="220"/>
      <c r="C148" s="232"/>
      <c r="D148" s="232" t="s">
        <v>379</v>
      </c>
      <c r="E148" s="232"/>
      <c r="F148" s="232"/>
      <c r="G148" s="237" t="s">
        <v>424</v>
      </c>
      <c r="H148" s="232" t="s">
        <v>13</v>
      </c>
      <c r="I148" s="233">
        <v>2784600</v>
      </c>
      <c r="J148" s="233">
        <v>3978000</v>
      </c>
      <c r="K148" s="233"/>
      <c r="L148" s="233">
        <f t="shared" si="29"/>
        <v>3381000</v>
      </c>
      <c r="M148" s="233">
        <f t="shared" si="28"/>
        <v>3381000</v>
      </c>
      <c r="N148" s="237"/>
      <c r="O148" s="230"/>
      <c r="P148" s="231"/>
      <c r="Q148" s="231"/>
      <c r="R148" s="231"/>
      <c r="S148" s="231"/>
      <c r="T148" s="231"/>
      <c r="U148" s="231"/>
      <c r="V148" s="231"/>
      <c r="W148" s="231"/>
      <c r="X148" s="231"/>
      <c r="Y148" s="231"/>
      <c r="Z148" s="230"/>
      <c r="AA148" s="235">
        <v>2784600</v>
      </c>
      <c r="AB148" s="235">
        <v>3978000</v>
      </c>
      <c r="AC148" s="235">
        <f t="shared" si="32"/>
        <v>3381000</v>
      </c>
      <c r="AD148" s="88"/>
      <c r="AF148" s="145">
        <f t="shared" si="33"/>
        <v>0</v>
      </c>
      <c r="AH148" s="15">
        <f t="shared" si="24"/>
        <v>0</v>
      </c>
      <c r="AI148" s="15">
        <f t="shared" si="25"/>
        <v>0</v>
      </c>
      <c r="AJ148" s="15">
        <f t="shared" si="26"/>
        <v>596400</v>
      </c>
      <c r="AK148" s="15">
        <f t="shared" si="27"/>
        <v>597000</v>
      </c>
      <c r="AL148" s="15"/>
      <c r="AM148" s="15"/>
    </row>
    <row r="149" spans="1:39" ht="18.75" customHeight="1" x14ac:dyDescent="0.2">
      <c r="A149" s="232"/>
      <c r="B149" s="220"/>
      <c r="C149" s="232"/>
      <c r="D149" s="232" t="s">
        <v>380</v>
      </c>
      <c r="E149" s="232"/>
      <c r="F149" s="232"/>
      <c r="G149" s="237" t="s">
        <v>381</v>
      </c>
      <c r="H149" s="232" t="s">
        <v>13</v>
      </c>
      <c r="I149" s="233">
        <v>3281000</v>
      </c>
      <c r="J149" s="233">
        <v>4202400</v>
      </c>
      <c r="K149" s="233"/>
      <c r="L149" s="233">
        <f t="shared" si="29"/>
        <v>3742000</v>
      </c>
      <c r="M149" s="233">
        <f t="shared" si="28"/>
        <v>3742000</v>
      </c>
      <c r="N149" s="237"/>
      <c r="O149" s="230"/>
      <c r="P149" s="231"/>
      <c r="Q149" s="231"/>
      <c r="R149" s="231"/>
      <c r="S149" s="231"/>
      <c r="T149" s="231"/>
      <c r="U149" s="231"/>
      <c r="V149" s="231"/>
      <c r="W149" s="231"/>
      <c r="X149" s="231"/>
      <c r="Y149" s="231"/>
      <c r="Z149" s="230"/>
      <c r="AA149" s="235">
        <v>3281000</v>
      </c>
      <c r="AB149" s="235">
        <v>4202400</v>
      </c>
      <c r="AC149" s="235">
        <f t="shared" si="32"/>
        <v>3742000</v>
      </c>
      <c r="AD149" s="88"/>
      <c r="AF149" s="145">
        <f t="shared" si="33"/>
        <v>0</v>
      </c>
      <c r="AH149" s="15">
        <f t="shared" si="24"/>
        <v>0</v>
      </c>
      <c r="AI149" s="15">
        <f t="shared" si="25"/>
        <v>0</v>
      </c>
      <c r="AJ149" s="15">
        <f t="shared" si="26"/>
        <v>461000</v>
      </c>
      <c r="AK149" s="15">
        <f t="shared" si="27"/>
        <v>460400</v>
      </c>
      <c r="AL149" s="15"/>
      <c r="AM149" s="15"/>
    </row>
    <row r="150" spans="1:39" ht="18.75" customHeight="1" x14ac:dyDescent="0.2">
      <c r="A150" s="232"/>
      <c r="B150" s="220"/>
      <c r="C150" s="232"/>
      <c r="D150" s="232" t="s">
        <v>382</v>
      </c>
      <c r="E150" s="232"/>
      <c r="F150" s="232"/>
      <c r="G150" s="237" t="s">
        <v>383</v>
      </c>
      <c r="H150" s="232" t="s">
        <v>13</v>
      </c>
      <c r="I150" s="233">
        <v>3438000</v>
      </c>
      <c r="J150" s="233">
        <v>4149600</v>
      </c>
      <c r="K150" s="233"/>
      <c r="L150" s="233">
        <f t="shared" si="29"/>
        <v>3794000</v>
      </c>
      <c r="M150" s="233">
        <f t="shared" si="28"/>
        <v>3794000</v>
      </c>
      <c r="N150" s="237"/>
      <c r="O150" s="230"/>
      <c r="P150" s="231"/>
      <c r="Q150" s="231"/>
      <c r="R150" s="231"/>
      <c r="S150" s="231"/>
      <c r="T150" s="231"/>
      <c r="U150" s="231"/>
      <c r="V150" s="231"/>
      <c r="W150" s="231"/>
      <c r="X150" s="231"/>
      <c r="Y150" s="231"/>
      <c r="Z150" s="230"/>
      <c r="AA150" s="235">
        <v>3438000</v>
      </c>
      <c r="AB150" s="235">
        <v>4149600</v>
      </c>
      <c r="AC150" s="235">
        <f t="shared" si="32"/>
        <v>3794000</v>
      </c>
      <c r="AD150" s="88"/>
      <c r="AF150" s="145">
        <f t="shared" si="33"/>
        <v>0</v>
      </c>
      <c r="AH150" s="15">
        <f t="shared" si="24"/>
        <v>0</v>
      </c>
      <c r="AI150" s="15">
        <f t="shared" si="25"/>
        <v>0</v>
      </c>
      <c r="AJ150" s="15">
        <f t="shared" si="26"/>
        <v>356000</v>
      </c>
      <c r="AK150" s="15">
        <f t="shared" si="27"/>
        <v>355600</v>
      </c>
      <c r="AL150" s="15"/>
      <c r="AM150" s="15"/>
    </row>
    <row r="151" spans="1:39" ht="18.75" customHeight="1" x14ac:dyDescent="0.2">
      <c r="A151" s="232"/>
      <c r="B151" s="220"/>
      <c r="C151" s="232"/>
      <c r="D151" s="232" t="s">
        <v>384</v>
      </c>
      <c r="E151" s="232"/>
      <c r="F151" s="232"/>
      <c r="G151" s="237" t="s">
        <v>385</v>
      </c>
      <c r="H151" s="232" t="s">
        <v>13</v>
      </c>
      <c r="I151" s="233">
        <v>3404520</v>
      </c>
      <c r="J151" s="233">
        <v>4863600</v>
      </c>
      <c r="K151" s="233"/>
      <c r="L151" s="233">
        <f t="shared" si="29"/>
        <v>4134000</v>
      </c>
      <c r="M151" s="233">
        <f t="shared" si="28"/>
        <v>4134000</v>
      </c>
      <c r="N151" s="237"/>
      <c r="O151" s="230"/>
      <c r="P151" s="231"/>
      <c r="Q151" s="231"/>
      <c r="R151" s="231"/>
      <c r="S151" s="231"/>
      <c r="T151" s="231"/>
      <c r="U151" s="231"/>
      <c r="V151" s="231"/>
      <c r="W151" s="231"/>
      <c r="X151" s="231"/>
      <c r="Y151" s="231"/>
      <c r="Z151" s="230"/>
      <c r="AA151" s="235">
        <v>3404520</v>
      </c>
      <c r="AB151" s="235">
        <v>4863600</v>
      </c>
      <c r="AC151" s="235">
        <f t="shared" si="32"/>
        <v>4134000</v>
      </c>
      <c r="AD151" s="88"/>
      <c r="AF151" s="145">
        <f t="shared" si="33"/>
        <v>0</v>
      </c>
      <c r="AH151" s="15">
        <f t="shared" si="24"/>
        <v>0</v>
      </c>
      <c r="AI151" s="15">
        <f t="shared" si="25"/>
        <v>0</v>
      </c>
      <c r="AJ151" s="15">
        <f t="shared" si="26"/>
        <v>729480</v>
      </c>
      <c r="AK151" s="15">
        <f t="shared" si="27"/>
        <v>729600</v>
      </c>
      <c r="AL151" s="15"/>
      <c r="AM151" s="15"/>
    </row>
    <row r="152" spans="1:39" ht="18.75" customHeight="1" x14ac:dyDescent="0.2">
      <c r="A152" s="232"/>
      <c r="B152" s="220"/>
      <c r="C152" s="232"/>
      <c r="D152" s="232" t="s">
        <v>386</v>
      </c>
      <c r="E152" s="232"/>
      <c r="F152" s="232"/>
      <c r="G152" s="237" t="s">
        <v>387</v>
      </c>
      <c r="H152" s="232" t="s">
        <v>13</v>
      </c>
      <c r="I152" s="233">
        <v>3050880</v>
      </c>
      <c r="J152" s="233">
        <v>4358400</v>
      </c>
      <c r="K152" s="233"/>
      <c r="L152" s="233">
        <f t="shared" si="29"/>
        <v>3705000</v>
      </c>
      <c r="M152" s="233">
        <f t="shared" si="28"/>
        <v>3705000</v>
      </c>
      <c r="N152" s="237"/>
      <c r="O152" s="230"/>
      <c r="P152" s="231"/>
      <c r="Q152" s="231"/>
      <c r="R152" s="231"/>
      <c r="S152" s="231"/>
      <c r="T152" s="231"/>
      <c r="U152" s="231"/>
      <c r="V152" s="231"/>
      <c r="W152" s="231"/>
      <c r="X152" s="231"/>
      <c r="Y152" s="231"/>
      <c r="Z152" s="230"/>
      <c r="AA152" s="235">
        <v>3050880</v>
      </c>
      <c r="AB152" s="235">
        <v>4358400</v>
      </c>
      <c r="AC152" s="235">
        <f t="shared" si="32"/>
        <v>3705000</v>
      </c>
      <c r="AD152" s="88"/>
      <c r="AF152" s="145">
        <f t="shared" si="33"/>
        <v>0</v>
      </c>
      <c r="AH152" s="15">
        <f t="shared" si="24"/>
        <v>0</v>
      </c>
      <c r="AI152" s="15">
        <f t="shared" si="25"/>
        <v>0</v>
      </c>
      <c r="AJ152" s="15">
        <f t="shared" si="26"/>
        <v>654120</v>
      </c>
      <c r="AK152" s="15">
        <f t="shared" si="27"/>
        <v>653400</v>
      </c>
      <c r="AL152" s="15"/>
      <c r="AM152" s="15"/>
    </row>
    <row r="153" spans="1:39" ht="18.75" customHeight="1" x14ac:dyDescent="0.2">
      <c r="A153" s="232"/>
      <c r="B153" s="220"/>
      <c r="C153" s="232"/>
      <c r="D153" s="232" t="s">
        <v>388</v>
      </c>
      <c r="E153" s="232"/>
      <c r="F153" s="232"/>
      <c r="G153" s="237" t="s">
        <v>389</v>
      </c>
      <c r="H153" s="232" t="s">
        <v>13</v>
      </c>
      <c r="I153" s="233">
        <v>2747000</v>
      </c>
      <c r="J153" s="233">
        <v>3296000</v>
      </c>
      <c r="K153" s="233"/>
      <c r="L153" s="233">
        <f t="shared" si="29"/>
        <v>3022000</v>
      </c>
      <c r="M153" s="233">
        <f t="shared" si="28"/>
        <v>3022000</v>
      </c>
      <c r="N153" s="237"/>
      <c r="O153" s="230"/>
      <c r="P153" s="231"/>
      <c r="Q153" s="231"/>
      <c r="R153" s="231"/>
      <c r="S153" s="231"/>
      <c r="T153" s="231"/>
      <c r="U153" s="231"/>
      <c r="V153" s="231"/>
      <c r="W153" s="231"/>
      <c r="X153" s="231"/>
      <c r="Y153" s="231"/>
      <c r="Z153" s="230"/>
      <c r="AA153" s="235">
        <v>2747000</v>
      </c>
      <c r="AB153" s="235">
        <v>3296000</v>
      </c>
      <c r="AC153" s="235">
        <f t="shared" si="32"/>
        <v>3022000</v>
      </c>
      <c r="AD153" s="88"/>
      <c r="AF153" s="145">
        <f t="shared" si="33"/>
        <v>0</v>
      </c>
      <c r="AH153" s="15">
        <f t="shared" si="24"/>
        <v>0</v>
      </c>
      <c r="AI153" s="15">
        <f t="shared" si="25"/>
        <v>0</v>
      </c>
      <c r="AJ153" s="15">
        <f t="shared" si="26"/>
        <v>275000</v>
      </c>
      <c r="AK153" s="15">
        <f t="shared" si="27"/>
        <v>274000</v>
      </c>
      <c r="AL153" s="15"/>
      <c r="AM153" s="15"/>
    </row>
    <row r="154" spans="1:39" ht="18.75" customHeight="1" x14ac:dyDescent="0.2">
      <c r="A154" s="232"/>
      <c r="B154" s="220"/>
      <c r="C154" s="232"/>
      <c r="D154" s="232" t="s">
        <v>390</v>
      </c>
      <c r="E154" s="232"/>
      <c r="F154" s="232"/>
      <c r="G154" s="237" t="s">
        <v>391</v>
      </c>
      <c r="H154" s="232" t="s">
        <v>13</v>
      </c>
      <c r="I154" s="233">
        <v>1351560</v>
      </c>
      <c r="J154" s="233">
        <v>1930800</v>
      </c>
      <c r="K154" s="233"/>
      <c r="L154" s="233">
        <f t="shared" si="29"/>
        <v>1641000</v>
      </c>
      <c r="M154" s="233">
        <f t="shared" si="28"/>
        <v>1641000</v>
      </c>
      <c r="N154" s="237"/>
      <c r="O154" s="230"/>
      <c r="P154" s="231"/>
      <c r="Q154" s="231"/>
      <c r="R154" s="231"/>
      <c r="S154" s="231"/>
      <c r="T154" s="231"/>
      <c r="U154" s="231"/>
      <c r="V154" s="231"/>
      <c r="W154" s="231"/>
      <c r="X154" s="231"/>
      <c r="Y154" s="231"/>
      <c r="Z154" s="230"/>
      <c r="AA154" s="235">
        <v>1351560</v>
      </c>
      <c r="AB154" s="235">
        <v>1930800</v>
      </c>
      <c r="AC154" s="235">
        <f t="shared" si="32"/>
        <v>1641000</v>
      </c>
      <c r="AD154" s="88"/>
      <c r="AF154" s="145">
        <f t="shared" si="33"/>
        <v>0</v>
      </c>
      <c r="AH154" s="15">
        <f t="shared" si="24"/>
        <v>0</v>
      </c>
      <c r="AI154" s="15">
        <f t="shared" si="25"/>
        <v>0</v>
      </c>
      <c r="AJ154" s="15">
        <f t="shared" si="26"/>
        <v>289440</v>
      </c>
      <c r="AK154" s="15">
        <f t="shared" si="27"/>
        <v>289800</v>
      </c>
      <c r="AL154" s="15"/>
      <c r="AM154" s="15"/>
    </row>
    <row r="155" spans="1:39" ht="18.75" customHeight="1" x14ac:dyDescent="0.2">
      <c r="A155" s="232"/>
      <c r="B155" s="220"/>
      <c r="C155" s="232"/>
      <c r="D155" s="232" t="s">
        <v>392</v>
      </c>
      <c r="E155" s="232"/>
      <c r="F155" s="232"/>
      <c r="G155" s="237" t="s">
        <v>393</v>
      </c>
      <c r="H155" s="232" t="s">
        <v>13</v>
      </c>
      <c r="I155" s="233">
        <v>828000</v>
      </c>
      <c r="J155" s="233">
        <v>1112400</v>
      </c>
      <c r="K155" s="233"/>
      <c r="L155" s="233">
        <f t="shared" si="29"/>
        <v>970000</v>
      </c>
      <c r="M155" s="233">
        <f t="shared" si="28"/>
        <v>970000</v>
      </c>
      <c r="N155" s="237"/>
      <c r="O155" s="230"/>
      <c r="P155" s="231"/>
      <c r="Q155" s="231"/>
      <c r="R155" s="231"/>
      <c r="S155" s="231"/>
      <c r="T155" s="231"/>
      <c r="U155" s="231"/>
      <c r="V155" s="231"/>
      <c r="W155" s="231"/>
      <c r="X155" s="231"/>
      <c r="Y155" s="231"/>
      <c r="Z155" s="230"/>
      <c r="AA155" s="235">
        <v>828000</v>
      </c>
      <c r="AB155" s="235">
        <v>1112400</v>
      </c>
      <c r="AC155" s="235">
        <f t="shared" si="32"/>
        <v>970000</v>
      </c>
      <c r="AD155" s="88"/>
      <c r="AF155" s="145">
        <f t="shared" si="33"/>
        <v>0</v>
      </c>
      <c r="AH155" s="15">
        <f t="shared" si="24"/>
        <v>0</v>
      </c>
      <c r="AI155" s="15">
        <f t="shared" si="25"/>
        <v>0</v>
      </c>
      <c r="AJ155" s="15">
        <f t="shared" si="26"/>
        <v>142000</v>
      </c>
      <c r="AK155" s="15">
        <f t="shared" si="27"/>
        <v>142400</v>
      </c>
      <c r="AL155" s="15"/>
      <c r="AM155" s="15"/>
    </row>
    <row r="156" spans="1:39" ht="18.75" customHeight="1" x14ac:dyDescent="0.2">
      <c r="A156" s="232"/>
      <c r="B156" s="220"/>
      <c r="C156" s="232" t="s">
        <v>394</v>
      </c>
      <c r="D156" s="232"/>
      <c r="E156" s="232"/>
      <c r="F156" s="232"/>
      <c r="G156" s="238" t="s">
        <v>395</v>
      </c>
      <c r="H156" s="232"/>
      <c r="I156" s="233"/>
      <c r="J156" s="233"/>
      <c r="K156" s="233"/>
      <c r="L156" s="233"/>
      <c r="M156" s="233"/>
      <c r="N156" s="237"/>
      <c r="O156" s="230"/>
      <c r="P156" s="231"/>
      <c r="Q156" s="231"/>
      <c r="R156" s="231"/>
      <c r="S156" s="231"/>
      <c r="T156" s="231"/>
      <c r="U156" s="231"/>
      <c r="V156" s="231"/>
      <c r="W156" s="231"/>
      <c r="X156" s="231"/>
      <c r="Y156" s="231"/>
      <c r="Z156" s="230"/>
      <c r="AA156" s="236"/>
      <c r="AB156" s="236"/>
      <c r="AC156" s="235"/>
      <c r="AD156" s="88"/>
      <c r="AF156" s="145">
        <f t="shared" si="33"/>
        <v>0</v>
      </c>
      <c r="AH156" s="15">
        <f t="shared" si="24"/>
        <v>0</v>
      </c>
      <c r="AI156" s="15">
        <f t="shared" si="25"/>
        <v>0</v>
      </c>
      <c r="AJ156" s="15">
        <f t="shared" si="26"/>
        <v>0</v>
      </c>
      <c r="AK156" s="15">
        <f t="shared" si="27"/>
        <v>0</v>
      </c>
      <c r="AL156" s="15"/>
      <c r="AM156" s="15"/>
    </row>
    <row r="157" spans="1:39" ht="18.75" customHeight="1" x14ac:dyDescent="0.2">
      <c r="A157" s="232"/>
      <c r="B157" s="220"/>
      <c r="C157" s="232"/>
      <c r="D157" s="232" t="s">
        <v>396</v>
      </c>
      <c r="E157" s="232"/>
      <c r="F157" s="232"/>
      <c r="G157" s="237" t="s">
        <v>397</v>
      </c>
      <c r="H157" s="232" t="s">
        <v>13</v>
      </c>
      <c r="I157" s="233">
        <v>2606000</v>
      </c>
      <c r="J157" s="233">
        <v>3127200</v>
      </c>
      <c r="K157" s="233"/>
      <c r="L157" s="233">
        <f t="shared" si="29"/>
        <v>2867000</v>
      </c>
      <c r="M157" s="233">
        <f t="shared" si="28"/>
        <v>2867000</v>
      </c>
      <c r="N157" s="237"/>
      <c r="O157" s="230"/>
      <c r="P157" s="231"/>
      <c r="Q157" s="231"/>
      <c r="R157" s="231"/>
      <c r="S157" s="231"/>
      <c r="T157" s="231"/>
      <c r="U157" s="231"/>
      <c r="V157" s="231"/>
      <c r="W157" s="231"/>
      <c r="X157" s="231"/>
      <c r="Y157" s="231"/>
      <c r="Z157" s="230"/>
      <c r="AA157" s="235">
        <v>2606000</v>
      </c>
      <c r="AB157" s="235">
        <v>3127200</v>
      </c>
      <c r="AC157" s="235">
        <f t="shared" si="32"/>
        <v>2867000</v>
      </c>
      <c r="AD157" s="88"/>
      <c r="AF157" s="145">
        <f t="shared" si="33"/>
        <v>0</v>
      </c>
      <c r="AH157" s="15">
        <f t="shared" si="24"/>
        <v>0</v>
      </c>
      <c r="AI157" s="15">
        <f t="shared" si="25"/>
        <v>0</v>
      </c>
      <c r="AJ157" s="15">
        <f t="shared" si="26"/>
        <v>261000</v>
      </c>
      <c r="AK157" s="15">
        <f t="shared" si="27"/>
        <v>260200</v>
      </c>
      <c r="AL157" s="15"/>
      <c r="AM157" s="15"/>
    </row>
    <row r="158" spans="1:39" ht="18.75" customHeight="1" x14ac:dyDescent="0.2">
      <c r="A158" s="232"/>
      <c r="B158" s="220"/>
      <c r="C158" s="232"/>
      <c r="D158" s="232" t="s">
        <v>398</v>
      </c>
      <c r="E158" s="232"/>
      <c r="F158" s="232"/>
      <c r="G158" s="237" t="s">
        <v>399</v>
      </c>
      <c r="H158" s="232" t="s">
        <v>13</v>
      </c>
      <c r="I158" s="233">
        <v>2713000</v>
      </c>
      <c r="J158" s="233">
        <v>3255600</v>
      </c>
      <c r="K158" s="233"/>
      <c r="L158" s="233">
        <f t="shared" si="29"/>
        <v>2984000</v>
      </c>
      <c r="M158" s="233">
        <f t="shared" si="28"/>
        <v>2984000</v>
      </c>
      <c r="N158" s="237"/>
      <c r="O158" s="230"/>
      <c r="P158" s="231"/>
      <c r="Q158" s="231"/>
      <c r="R158" s="231"/>
      <c r="S158" s="231"/>
      <c r="T158" s="231"/>
      <c r="U158" s="231"/>
      <c r="V158" s="231"/>
      <c r="W158" s="231"/>
      <c r="X158" s="231"/>
      <c r="Y158" s="231"/>
      <c r="Z158" s="230"/>
      <c r="AA158" s="235">
        <v>2713000</v>
      </c>
      <c r="AB158" s="235">
        <v>3255600</v>
      </c>
      <c r="AC158" s="235">
        <f t="shared" si="32"/>
        <v>2984000</v>
      </c>
      <c r="AD158" s="88"/>
      <c r="AF158" s="145">
        <f t="shared" si="33"/>
        <v>0</v>
      </c>
      <c r="AH158" s="15">
        <f t="shared" si="24"/>
        <v>0</v>
      </c>
      <c r="AI158" s="15">
        <f t="shared" si="25"/>
        <v>0</v>
      </c>
      <c r="AJ158" s="15">
        <f t="shared" si="26"/>
        <v>271000</v>
      </c>
      <c r="AK158" s="15">
        <f t="shared" si="27"/>
        <v>271600</v>
      </c>
      <c r="AL158" s="15"/>
      <c r="AM158" s="15"/>
    </row>
    <row r="159" spans="1:39" ht="18.75" customHeight="1" x14ac:dyDescent="0.2">
      <c r="A159" s="232"/>
      <c r="B159" s="220"/>
      <c r="C159" s="232"/>
      <c r="D159" s="232" t="s">
        <v>400</v>
      </c>
      <c r="E159" s="232"/>
      <c r="F159" s="232"/>
      <c r="G159" s="237" t="s">
        <v>401</v>
      </c>
      <c r="H159" s="232" t="s">
        <v>13</v>
      </c>
      <c r="I159" s="233">
        <v>2237760</v>
      </c>
      <c r="J159" s="233">
        <v>3196800</v>
      </c>
      <c r="K159" s="233"/>
      <c r="L159" s="233">
        <f t="shared" si="29"/>
        <v>2717000</v>
      </c>
      <c r="M159" s="233">
        <f t="shared" si="28"/>
        <v>2717000</v>
      </c>
      <c r="N159" s="237"/>
      <c r="O159" s="230"/>
      <c r="P159" s="231"/>
      <c r="Q159" s="231"/>
      <c r="R159" s="231"/>
      <c r="S159" s="231"/>
      <c r="T159" s="231"/>
      <c r="U159" s="231"/>
      <c r="V159" s="231"/>
      <c r="W159" s="231"/>
      <c r="X159" s="231"/>
      <c r="Y159" s="231"/>
      <c r="Z159" s="230"/>
      <c r="AA159" s="235">
        <v>2237760</v>
      </c>
      <c r="AB159" s="235">
        <v>3196800</v>
      </c>
      <c r="AC159" s="235">
        <f t="shared" si="32"/>
        <v>2717000</v>
      </c>
      <c r="AD159" s="88"/>
      <c r="AF159" s="145">
        <f t="shared" si="33"/>
        <v>0</v>
      </c>
      <c r="AH159" s="15">
        <f t="shared" si="24"/>
        <v>0</v>
      </c>
      <c r="AI159" s="15">
        <f t="shared" si="25"/>
        <v>0</v>
      </c>
      <c r="AJ159" s="15">
        <f t="shared" si="26"/>
        <v>479240</v>
      </c>
      <c r="AK159" s="15">
        <f t="shared" si="27"/>
        <v>479800</v>
      </c>
      <c r="AL159" s="15"/>
      <c r="AM159" s="15"/>
    </row>
    <row r="160" spans="1:39" ht="18.75" customHeight="1" x14ac:dyDescent="0.2">
      <c r="A160" s="232"/>
      <c r="B160" s="220"/>
      <c r="C160" s="232"/>
      <c r="D160" s="232" t="s">
        <v>402</v>
      </c>
      <c r="E160" s="232"/>
      <c r="F160" s="232"/>
      <c r="G160" s="237" t="s">
        <v>403</v>
      </c>
      <c r="H160" s="232" t="s">
        <v>13</v>
      </c>
      <c r="I160" s="233">
        <v>1706880</v>
      </c>
      <c r="J160" s="233">
        <v>2438400</v>
      </c>
      <c r="K160" s="233"/>
      <c r="L160" s="233">
        <f t="shared" si="29"/>
        <v>2073000</v>
      </c>
      <c r="M160" s="233">
        <f t="shared" si="28"/>
        <v>2073000</v>
      </c>
      <c r="N160" s="237"/>
      <c r="O160" s="230"/>
      <c r="P160" s="231"/>
      <c r="Q160" s="231"/>
      <c r="R160" s="231"/>
      <c r="S160" s="231"/>
      <c r="T160" s="231"/>
      <c r="U160" s="231"/>
      <c r="V160" s="231"/>
      <c r="W160" s="231"/>
      <c r="X160" s="231"/>
      <c r="Y160" s="231"/>
      <c r="Z160" s="230"/>
      <c r="AA160" s="235">
        <v>1706880</v>
      </c>
      <c r="AB160" s="235">
        <v>2438400</v>
      </c>
      <c r="AC160" s="235">
        <f t="shared" si="32"/>
        <v>2073000</v>
      </c>
      <c r="AD160" s="88"/>
      <c r="AF160" s="145">
        <f t="shared" si="33"/>
        <v>0</v>
      </c>
      <c r="AH160" s="15">
        <f t="shared" ref="AH160:AI195" si="34">AA160-I160</f>
        <v>0</v>
      </c>
      <c r="AI160" s="15">
        <f t="shared" si="34"/>
        <v>0</v>
      </c>
      <c r="AJ160" s="15">
        <f t="shared" ref="AJ160:AJ236" si="35">M160-AA160</f>
        <v>366120</v>
      </c>
      <c r="AK160" s="15">
        <f t="shared" ref="AK160:AK236" si="36">AB160-M160</f>
        <v>365400</v>
      </c>
      <c r="AL160" s="15"/>
      <c r="AM160" s="15"/>
    </row>
    <row r="161" spans="1:39" ht="18.75" customHeight="1" x14ac:dyDescent="0.2">
      <c r="A161" s="232"/>
      <c r="B161" s="220"/>
      <c r="C161" s="232"/>
      <c r="D161" s="232" t="s">
        <v>404</v>
      </c>
      <c r="E161" s="232"/>
      <c r="F161" s="232"/>
      <c r="G161" s="237" t="s">
        <v>405</v>
      </c>
      <c r="H161" s="232" t="s">
        <v>13</v>
      </c>
      <c r="I161" s="233">
        <v>1349040</v>
      </c>
      <c r="J161" s="233">
        <v>1927200</v>
      </c>
      <c r="K161" s="233"/>
      <c r="L161" s="233">
        <f t="shared" si="29"/>
        <v>1638000</v>
      </c>
      <c r="M161" s="233">
        <f t="shared" si="28"/>
        <v>1638000</v>
      </c>
      <c r="N161" s="237"/>
      <c r="O161" s="230"/>
      <c r="P161" s="231"/>
      <c r="Q161" s="231"/>
      <c r="R161" s="231"/>
      <c r="S161" s="231"/>
      <c r="T161" s="231"/>
      <c r="U161" s="231"/>
      <c r="V161" s="231"/>
      <c r="W161" s="231"/>
      <c r="X161" s="231"/>
      <c r="Y161" s="231"/>
      <c r="Z161" s="230"/>
      <c r="AA161" s="235">
        <v>1349040</v>
      </c>
      <c r="AB161" s="235">
        <v>1927200</v>
      </c>
      <c r="AC161" s="235">
        <f t="shared" si="32"/>
        <v>1638000</v>
      </c>
      <c r="AD161" s="88"/>
      <c r="AF161" s="145">
        <f t="shared" si="33"/>
        <v>0</v>
      </c>
      <c r="AH161" s="15">
        <f t="shared" si="34"/>
        <v>0</v>
      </c>
      <c r="AI161" s="15">
        <f t="shared" si="34"/>
        <v>0</v>
      </c>
      <c r="AJ161" s="15">
        <f t="shared" si="35"/>
        <v>288960</v>
      </c>
      <c r="AK161" s="15">
        <f t="shared" si="36"/>
        <v>289200</v>
      </c>
      <c r="AL161" s="15"/>
      <c r="AM161" s="15"/>
    </row>
    <row r="162" spans="1:39" ht="18.75" customHeight="1" x14ac:dyDescent="0.2">
      <c r="A162" s="232"/>
      <c r="B162" s="220"/>
      <c r="C162" s="232"/>
      <c r="D162" s="232" t="s">
        <v>406</v>
      </c>
      <c r="E162" s="232"/>
      <c r="F162" s="232"/>
      <c r="G162" s="237" t="s">
        <v>407</v>
      </c>
      <c r="H162" s="232" t="s">
        <v>13</v>
      </c>
      <c r="I162" s="233">
        <v>1065120</v>
      </c>
      <c r="J162" s="233">
        <v>1521600</v>
      </c>
      <c r="K162" s="233"/>
      <c r="L162" s="233">
        <f t="shared" si="29"/>
        <v>1293000</v>
      </c>
      <c r="M162" s="233">
        <f t="shared" si="28"/>
        <v>1293000</v>
      </c>
      <c r="N162" s="237"/>
      <c r="O162" s="230"/>
      <c r="P162" s="231"/>
      <c r="Q162" s="231"/>
      <c r="R162" s="231"/>
      <c r="S162" s="231"/>
      <c r="T162" s="231"/>
      <c r="U162" s="231"/>
      <c r="V162" s="231"/>
      <c r="W162" s="231"/>
      <c r="X162" s="231"/>
      <c r="Y162" s="231"/>
      <c r="Z162" s="230"/>
      <c r="AA162" s="235">
        <v>1065120</v>
      </c>
      <c r="AB162" s="235">
        <v>1521600</v>
      </c>
      <c r="AC162" s="235">
        <f t="shared" si="32"/>
        <v>1293000</v>
      </c>
      <c r="AD162" s="88"/>
      <c r="AF162" s="145">
        <f t="shared" si="33"/>
        <v>0</v>
      </c>
      <c r="AH162" s="15">
        <f t="shared" si="34"/>
        <v>0</v>
      </c>
      <c r="AI162" s="15">
        <f t="shared" si="34"/>
        <v>0</v>
      </c>
      <c r="AJ162" s="15">
        <f t="shared" si="35"/>
        <v>227880</v>
      </c>
      <c r="AK162" s="15">
        <f t="shared" si="36"/>
        <v>228600</v>
      </c>
      <c r="AL162" s="15"/>
      <c r="AM162" s="15"/>
    </row>
    <row r="163" spans="1:39" ht="18.75" customHeight="1" x14ac:dyDescent="0.2">
      <c r="A163" s="232"/>
      <c r="B163" s="220"/>
      <c r="C163" s="232"/>
      <c r="D163" s="232" t="s">
        <v>1125</v>
      </c>
      <c r="E163" s="232"/>
      <c r="F163" s="232"/>
      <c r="G163" s="237" t="s">
        <v>408</v>
      </c>
      <c r="H163" s="232" t="s">
        <v>13</v>
      </c>
      <c r="I163" s="261">
        <v>803040</v>
      </c>
      <c r="J163" s="233">
        <v>1147200</v>
      </c>
      <c r="K163" s="233"/>
      <c r="L163" s="233">
        <f t="shared" si="29"/>
        <v>975000</v>
      </c>
      <c r="M163" s="233">
        <f t="shared" si="28"/>
        <v>975000</v>
      </c>
      <c r="N163" s="237"/>
      <c r="O163" s="230"/>
      <c r="P163" s="231"/>
      <c r="Q163" s="231"/>
      <c r="R163" s="231"/>
      <c r="S163" s="231"/>
      <c r="T163" s="231"/>
      <c r="U163" s="231"/>
      <c r="V163" s="231"/>
      <c r="W163" s="231"/>
      <c r="X163" s="231"/>
      <c r="Y163" s="231"/>
      <c r="Z163" s="230"/>
      <c r="AA163" s="261">
        <v>803040</v>
      </c>
      <c r="AB163" s="235">
        <v>1147200</v>
      </c>
      <c r="AC163" s="263">
        <f>ROUND((AA163+AB163)/2,-3)</f>
        <v>975000</v>
      </c>
      <c r="AD163" s="88"/>
      <c r="AF163" s="145">
        <f t="shared" si="33"/>
        <v>0</v>
      </c>
      <c r="AH163" s="15">
        <f t="shared" si="34"/>
        <v>0</v>
      </c>
      <c r="AI163" s="15">
        <f t="shared" si="34"/>
        <v>0</v>
      </c>
      <c r="AJ163" s="15">
        <f t="shared" si="35"/>
        <v>171960</v>
      </c>
      <c r="AK163" s="15">
        <f t="shared" si="36"/>
        <v>172200</v>
      </c>
      <c r="AL163" s="15"/>
      <c r="AM163" s="15"/>
    </row>
    <row r="164" spans="1:39" ht="18.75" customHeight="1" x14ac:dyDescent="0.2">
      <c r="A164" s="232"/>
      <c r="B164" s="220"/>
      <c r="C164" s="232" t="s">
        <v>409</v>
      </c>
      <c r="D164" s="232"/>
      <c r="E164" s="232"/>
      <c r="F164" s="232"/>
      <c r="G164" s="238" t="s">
        <v>410</v>
      </c>
      <c r="H164" s="232"/>
      <c r="I164" s="233"/>
      <c r="J164" s="233"/>
      <c r="K164" s="233"/>
      <c r="L164" s="233"/>
      <c r="M164" s="233"/>
      <c r="N164" s="237"/>
      <c r="O164" s="230"/>
      <c r="P164" s="231"/>
      <c r="Q164" s="231"/>
      <c r="R164" s="231"/>
      <c r="S164" s="231"/>
      <c r="T164" s="231"/>
      <c r="U164" s="231"/>
      <c r="V164" s="231"/>
      <c r="W164" s="231"/>
      <c r="X164" s="231"/>
      <c r="Y164" s="231"/>
      <c r="Z164" s="230"/>
      <c r="AA164" s="236"/>
      <c r="AB164" s="236"/>
      <c r="AC164" s="235"/>
      <c r="AD164" s="88"/>
      <c r="AF164" s="145">
        <f t="shared" si="33"/>
        <v>0</v>
      </c>
      <c r="AH164" s="15">
        <f t="shared" si="34"/>
        <v>0</v>
      </c>
      <c r="AI164" s="15">
        <f t="shared" si="34"/>
        <v>0</v>
      </c>
      <c r="AJ164" s="15">
        <f t="shared" si="35"/>
        <v>0</v>
      </c>
      <c r="AK164" s="15">
        <f t="shared" si="36"/>
        <v>0</v>
      </c>
      <c r="AL164" s="15"/>
      <c r="AM164" s="15"/>
    </row>
    <row r="165" spans="1:39" ht="18.75" customHeight="1" x14ac:dyDescent="0.2">
      <c r="A165" s="232"/>
      <c r="B165" s="220"/>
      <c r="C165" s="232"/>
      <c r="D165" s="232" t="s">
        <v>411</v>
      </c>
      <c r="E165" s="232"/>
      <c r="F165" s="232"/>
      <c r="G165" s="237" t="s">
        <v>412</v>
      </c>
      <c r="H165" s="232" t="s">
        <v>13</v>
      </c>
      <c r="I165" s="233">
        <v>805000</v>
      </c>
      <c r="J165" s="233">
        <v>966000</v>
      </c>
      <c r="K165" s="233"/>
      <c r="L165" s="233">
        <f t="shared" si="29"/>
        <v>886000</v>
      </c>
      <c r="M165" s="233">
        <f t="shared" ref="M165:M243" si="37">L165</f>
        <v>886000</v>
      </c>
      <c r="N165" s="237"/>
      <c r="O165" s="230"/>
      <c r="P165" s="231"/>
      <c r="Q165" s="231"/>
      <c r="R165" s="231"/>
      <c r="S165" s="231"/>
      <c r="T165" s="231"/>
      <c r="U165" s="231"/>
      <c r="V165" s="231"/>
      <c r="W165" s="231"/>
      <c r="X165" s="231"/>
      <c r="Y165" s="231"/>
      <c r="Z165" s="230"/>
      <c r="AA165" s="235">
        <v>805000</v>
      </c>
      <c r="AB165" s="235">
        <v>966000</v>
      </c>
      <c r="AC165" s="235">
        <f t="shared" si="32"/>
        <v>886000</v>
      </c>
      <c r="AD165" s="88"/>
      <c r="AF165" s="145">
        <f t="shared" si="33"/>
        <v>0</v>
      </c>
      <c r="AH165" s="15">
        <f t="shared" si="34"/>
        <v>0</v>
      </c>
      <c r="AI165" s="15">
        <f t="shared" si="34"/>
        <v>0</v>
      </c>
      <c r="AJ165" s="15">
        <f t="shared" si="35"/>
        <v>81000</v>
      </c>
      <c r="AK165" s="15">
        <f t="shared" si="36"/>
        <v>80000</v>
      </c>
      <c r="AL165" s="15"/>
      <c r="AM165" s="15"/>
    </row>
    <row r="166" spans="1:39" ht="18.75" customHeight="1" x14ac:dyDescent="0.2">
      <c r="A166" s="232"/>
      <c r="B166" s="220"/>
      <c r="C166" s="232"/>
      <c r="D166" s="232" t="s">
        <v>413</v>
      </c>
      <c r="E166" s="232"/>
      <c r="F166" s="232"/>
      <c r="G166" s="237" t="s">
        <v>414</v>
      </c>
      <c r="H166" s="232" t="s">
        <v>13</v>
      </c>
      <c r="I166" s="233">
        <v>715000</v>
      </c>
      <c r="J166" s="233">
        <v>886800</v>
      </c>
      <c r="K166" s="233"/>
      <c r="L166" s="233">
        <f t="shared" si="29"/>
        <v>801000</v>
      </c>
      <c r="M166" s="233">
        <f t="shared" si="37"/>
        <v>801000</v>
      </c>
      <c r="N166" s="237"/>
      <c r="O166" s="230"/>
      <c r="P166" s="231"/>
      <c r="Q166" s="231"/>
      <c r="R166" s="231"/>
      <c r="S166" s="231"/>
      <c r="T166" s="231"/>
      <c r="U166" s="231"/>
      <c r="V166" s="231"/>
      <c r="W166" s="231"/>
      <c r="X166" s="231"/>
      <c r="Y166" s="231"/>
      <c r="Z166" s="230"/>
      <c r="AA166" s="235">
        <v>715000</v>
      </c>
      <c r="AB166" s="235">
        <v>886800</v>
      </c>
      <c r="AC166" s="235">
        <f t="shared" si="32"/>
        <v>801000</v>
      </c>
      <c r="AD166" s="88"/>
      <c r="AF166" s="145">
        <f t="shared" si="33"/>
        <v>0</v>
      </c>
      <c r="AH166" s="15">
        <f t="shared" si="34"/>
        <v>0</v>
      </c>
      <c r="AI166" s="15">
        <f t="shared" si="34"/>
        <v>0</v>
      </c>
      <c r="AJ166" s="15">
        <f t="shared" si="35"/>
        <v>86000</v>
      </c>
      <c r="AK166" s="15">
        <f t="shared" si="36"/>
        <v>85800</v>
      </c>
      <c r="AL166" s="15"/>
      <c r="AM166" s="15"/>
    </row>
    <row r="167" spans="1:39" ht="31.5" customHeight="1" x14ac:dyDescent="0.2">
      <c r="A167" s="232"/>
      <c r="B167" s="220"/>
      <c r="C167" s="232"/>
      <c r="D167" s="232" t="s">
        <v>415</v>
      </c>
      <c r="E167" s="232"/>
      <c r="F167" s="232"/>
      <c r="G167" s="237" t="s">
        <v>416</v>
      </c>
      <c r="H167" s="232" t="s">
        <v>13</v>
      </c>
      <c r="I167" s="233">
        <v>568000</v>
      </c>
      <c r="J167" s="233">
        <v>741600</v>
      </c>
      <c r="K167" s="233"/>
      <c r="L167" s="233">
        <f t="shared" si="29"/>
        <v>655000</v>
      </c>
      <c r="M167" s="233">
        <f t="shared" si="37"/>
        <v>655000</v>
      </c>
      <c r="N167" s="237"/>
      <c r="O167" s="230"/>
      <c r="P167" s="231"/>
      <c r="Q167" s="231"/>
      <c r="R167" s="231"/>
      <c r="S167" s="231"/>
      <c r="T167" s="231"/>
      <c r="U167" s="231"/>
      <c r="V167" s="231"/>
      <c r="W167" s="231"/>
      <c r="X167" s="231"/>
      <c r="Y167" s="231"/>
      <c r="Z167" s="230"/>
      <c r="AA167" s="235">
        <v>568000</v>
      </c>
      <c r="AB167" s="235">
        <v>741600</v>
      </c>
      <c r="AC167" s="235">
        <f t="shared" si="32"/>
        <v>655000</v>
      </c>
      <c r="AD167" s="88"/>
      <c r="AF167" s="145">
        <f t="shared" si="33"/>
        <v>0</v>
      </c>
      <c r="AH167" s="15">
        <f t="shared" si="34"/>
        <v>0</v>
      </c>
      <c r="AI167" s="15">
        <f t="shared" si="34"/>
        <v>0</v>
      </c>
      <c r="AJ167" s="15">
        <f t="shared" si="35"/>
        <v>87000</v>
      </c>
      <c r="AK167" s="15">
        <f t="shared" si="36"/>
        <v>86600</v>
      </c>
      <c r="AL167" s="15"/>
      <c r="AM167" s="15"/>
    </row>
    <row r="168" spans="1:39" ht="24" customHeight="1" x14ac:dyDescent="0.2">
      <c r="A168" s="232"/>
      <c r="B168" s="220"/>
      <c r="C168" s="232"/>
      <c r="D168" s="232" t="s">
        <v>417</v>
      </c>
      <c r="E168" s="232"/>
      <c r="F168" s="232"/>
      <c r="G168" s="237" t="s">
        <v>418</v>
      </c>
      <c r="H168" s="232" t="s">
        <v>13</v>
      </c>
      <c r="I168" s="233">
        <v>464520</v>
      </c>
      <c r="J168" s="233">
        <v>663600</v>
      </c>
      <c r="K168" s="233"/>
      <c r="L168" s="233">
        <f t="shared" si="29"/>
        <v>564000</v>
      </c>
      <c r="M168" s="233">
        <f t="shared" si="37"/>
        <v>564000</v>
      </c>
      <c r="N168" s="237"/>
      <c r="O168" s="230"/>
      <c r="P168" s="231"/>
      <c r="Q168" s="231"/>
      <c r="R168" s="231"/>
      <c r="S168" s="231"/>
      <c r="T168" s="231"/>
      <c r="U168" s="231"/>
      <c r="V168" s="231"/>
      <c r="W168" s="231"/>
      <c r="X168" s="231"/>
      <c r="Y168" s="231"/>
      <c r="Z168" s="230"/>
      <c r="AA168" s="235">
        <v>464520</v>
      </c>
      <c r="AB168" s="235">
        <v>663600</v>
      </c>
      <c r="AC168" s="235">
        <f t="shared" si="32"/>
        <v>564000</v>
      </c>
      <c r="AD168" s="88"/>
      <c r="AF168" s="145">
        <f t="shared" si="33"/>
        <v>0</v>
      </c>
      <c r="AH168" s="15">
        <f t="shared" si="34"/>
        <v>0</v>
      </c>
      <c r="AI168" s="15">
        <f t="shared" si="34"/>
        <v>0</v>
      </c>
      <c r="AJ168" s="15">
        <f t="shared" si="35"/>
        <v>99480</v>
      </c>
      <c r="AK168" s="15">
        <f t="shared" si="36"/>
        <v>99600</v>
      </c>
      <c r="AL168" s="15"/>
      <c r="AM168" s="15"/>
    </row>
    <row r="169" spans="1:39" ht="24" customHeight="1" x14ac:dyDescent="0.2">
      <c r="A169" s="232"/>
      <c r="B169" s="220" t="s">
        <v>419</v>
      </c>
      <c r="C169" s="232"/>
      <c r="D169" s="232"/>
      <c r="E169" s="232"/>
      <c r="F169" s="232"/>
      <c r="G169" s="226" t="s">
        <v>420</v>
      </c>
      <c r="H169" s="232"/>
      <c r="I169" s="233"/>
      <c r="J169" s="233"/>
      <c r="K169" s="233"/>
      <c r="L169" s="233"/>
      <c r="M169" s="233"/>
      <c r="N169" s="237"/>
      <c r="O169" s="230"/>
      <c r="P169" s="231"/>
      <c r="Q169" s="231"/>
      <c r="R169" s="231"/>
      <c r="S169" s="231"/>
      <c r="T169" s="231"/>
      <c r="U169" s="231"/>
      <c r="V169" s="231"/>
      <c r="W169" s="231"/>
      <c r="X169" s="231"/>
      <c r="Y169" s="231"/>
      <c r="Z169" s="230"/>
      <c r="AA169" s="236"/>
      <c r="AB169" s="236"/>
      <c r="AC169" s="235"/>
      <c r="AD169" s="88"/>
      <c r="AF169" s="145">
        <f t="shared" si="33"/>
        <v>0</v>
      </c>
      <c r="AH169" s="15">
        <f t="shared" si="34"/>
        <v>0</v>
      </c>
      <c r="AI169" s="15">
        <f t="shared" si="34"/>
        <v>0</v>
      </c>
      <c r="AJ169" s="15">
        <f t="shared" si="35"/>
        <v>0</v>
      </c>
      <c r="AK169" s="15">
        <f t="shared" si="36"/>
        <v>0</v>
      </c>
      <c r="AL169" s="15"/>
      <c r="AM169" s="15"/>
    </row>
    <row r="170" spans="1:39" ht="45" x14ac:dyDescent="0.2">
      <c r="A170" s="232"/>
      <c r="B170" s="220"/>
      <c r="C170" s="232" t="s">
        <v>421</v>
      </c>
      <c r="D170" s="232"/>
      <c r="E170" s="232"/>
      <c r="F170" s="232"/>
      <c r="G170" s="238" t="s">
        <v>376</v>
      </c>
      <c r="H170" s="232" t="s">
        <v>13</v>
      </c>
      <c r="I170" s="233">
        <v>1306000</v>
      </c>
      <c r="J170" s="233">
        <v>1567200</v>
      </c>
      <c r="K170" s="233"/>
      <c r="L170" s="233">
        <f t="shared" si="29"/>
        <v>1437000</v>
      </c>
      <c r="M170" s="233">
        <f t="shared" si="37"/>
        <v>1437000</v>
      </c>
      <c r="N170" s="237"/>
      <c r="O170" s="230"/>
      <c r="P170" s="231"/>
      <c r="Q170" s="231"/>
      <c r="R170" s="231"/>
      <c r="S170" s="231"/>
      <c r="T170" s="231"/>
      <c r="U170" s="231"/>
      <c r="V170" s="231"/>
      <c r="W170" s="231"/>
      <c r="X170" s="231"/>
      <c r="Y170" s="231"/>
      <c r="Z170" s="230"/>
      <c r="AA170" s="235">
        <v>1306000</v>
      </c>
      <c r="AB170" s="235">
        <v>1567200</v>
      </c>
      <c r="AC170" s="235">
        <f t="shared" si="32"/>
        <v>1437000</v>
      </c>
      <c r="AD170" s="88"/>
      <c r="AF170" s="145">
        <f t="shared" si="33"/>
        <v>0</v>
      </c>
      <c r="AH170" s="15">
        <f t="shared" si="34"/>
        <v>0</v>
      </c>
      <c r="AI170" s="15">
        <f t="shared" si="34"/>
        <v>0</v>
      </c>
      <c r="AJ170" s="15">
        <f t="shared" si="35"/>
        <v>131000</v>
      </c>
      <c r="AK170" s="15">
        <f t="shared" si="36"/>
        <v>130200</v>
      </c>
      <c r="AL170" s="15"/>
      <c r="AM170" s="15"/>
    </row>
    <row r="171" spans="1:39" ht="18.75" customHeight="1" x14ac:dyDescent="0.2">
      <c r="A171" s="232"/>
      <c r="B171" s="220"/>
      <c r="C171" s="232" t="s">
        <v>422</v>
      </c>
      <c r="D171" s="232"/>
      <c r="E171" s="232"/>
      <c r="F171" s="232"/>
      <c r="G171" s="238" t="s">
        <v>378</v>
      </c>
      <c r="H171" s="232"/>
      <c r="I171" s="233"/>
      <c r="J171" s="233"/>
      <c r="K171" s="233"/>
      <c r="L171" s="233"/>
      <c r="M171" s="233"/>
      <c r="N171" s="237"/>
      <c r="O171" s="230"/>
      <c r="P171" s="231"/>
      <c r="Q171" s="231"/>
      <c r="R171" s="231"/>
      <c r="S171" s="231"/>
      <c r="T171" s="231"/>
      <c r="U171" s="231"/>
      <c r="V171" s="231"/>
      <c r="W171" s="231"/>
      <c r="X171" s="231"/>
      <c r="Y171" s="231"/>
      <c r="Z171" s="230"/>
      <c r="AA171" s="236"/>
      <c r="AB171" s="236"/>
      <c r="AC171" s="235"/>
      <c r="AD171" s="88"/>
      <c r="AF171" s="145">
        <f t="shared" si="33"/>
        <v>0</v>
      </c>
      <c r="AH171" s="15">
        <f t="shared" si="34"/>
        <v>0</v>
      </c>
      <c r="AI171" s="15">
        <f t="shared" si="34"/>
        <v>0</v>
      </c>
      <c r="AJ171" s="15">
        <f t="shared" si="35"/>
        <v>0</v>
      </c>
      <c r="AK171" s="15">
        <f t="shared" si="36"/>
        <v>0</v>
      </c>
      <c r="AL171" s="15"/>
      <c r="AM171" s="15"/>
    </row>
    <row r="172" spans="1:39" ht="18.75" customHeight="1" x14ac:dyDescent="0.2">
      <c r="A172" s="232"/>
      <c r="B172" s="220"/>
      <c r="C172" s="232"/>
      <c r="D172" s="232" t="s">
        <v>423</v>
      </c>
      <c r="E172" s="232"/>
      <c r="F172" s="232"/>
      <c r="G172" s="237" t="s">
        <v>424</v>
      </c>
      <c r="H172" s="232" t="s">
        <v>13</v>
      </c>
      <c r="I172" s="233">
        <v>2784600</v>
      </c>
      <c r="J172" s="233">
        <v>3978000</v>
      </c>
      <c r="K172" s="233"/>
      <c r="L172" s="233">
        <f t="shared" ref="L172:L247" si="38">ROUND((I172+J172)/2,-3)</f>
        <v>3381000</v>
      </c>
      <c r="M172" s="233">
        <f t="shared" si="37"/>
        <v>3381000</v>
      </c>
      <c r="N172" s="237"/>
      <c r="O172" s="230"/>
      <c r="P172" s="231"/>
      <c r="Q172" s="231"/>
      <c r="R172" s="231"/>
      <c r="S172" s="231"/>
      <c r="T172" s="231"/>
      <c r="U172" s="231"/>
      <c r="V172" s="231"/>
      <c r="W172" s="231"/>
      <c r="X172" s="231"/>
      <c r="Y172" s="231"/>
      <c r="Z172" s="230"/>
      <c r="AA172" s="235">
        <v>2784600</v>
      </c>
      <c r="AB172" s="235">
        <v>3978000</v>
      </c>
      <c r="AC172" s="235">
        <f t="shared" si="32"/>
        <v>3381000</v>
      </c>
      <c r="AD172" s="88"/>
      <c r="AF172" s="145">
        <f t="shared" si="33"/>
        <v>0</v>
      </c>
      <c r="AH172" s="15">
        <f t="shared" si="34"/>
        <v>0</v>
      </c>
      <c r="AI172" s="15">
        <f t="shared" si="34"/>
        <v>0</v>
      </c>
      <c r="AJ172" s="15">
        <f t="shared" si="35"/>
        <v>596400</v>
      </c>
      <c r="AK172" s="15">
        <f t="shared" si="36"/>
        <v>597000</v>
      </c>
      <c r="AL172" s="15"/>
      <c r="AM172" s="15"/>
    </row>
    <row r="173" spans="1:39" ht="18.75" customHeight="1" x14ac:dyDescent="0.2">
      <c r="A173" s="232"/>
      <c r="B173" s="220"/>
      <c r="C173" s="232"/>
      <c r="D173" s="232" t="s">
        <v>425</v>
      </c>
      <c r="E173" s="232"/>
      <c r="F173" s="232"/>
      <c r="G173" s="237" t="s">
        <v>381</v>
      </c>
      <c r="H173" s="232" t="s">
        <v>13</v>
      </c>
      <c r="I173" s="233">
        <v>3281000</v>
      </c>
      <c r="J173" s="233">
        <v>4202400</v>
      </c>
      <c r="K173" s="233"/>
      <c r="L173" s="233">
        <f t="shared" si="38"/>
        <v>3742000</v>
      </c>
      <c r="M173" s="233">
        <f t="shared" si="37"/>
        <v>3742000</v>
      </c>
      <c r="N173" s="237"/>
      <c r="O173" s="230"/>
      <c r="P173" s="231"/>
      <c r="Q173" s="231"/>
      <c r="R173" s="231"/>
      <c r="S173" s="231"/>
      <c r="T173" s="231"/>
      <c r="U173" s="231"/>
      <c r="V173" s="231"/>
      <c r="W173" s="231"/>
      <c r="X173" s="231"/>
      <c r="Y173" s="231"/>
      <c r="Z173" s="230"/>
      <c r="AA173" s="235">
        <v>3281000</v>
      </c>
      <c r="AB173" s="235">
        <v>4202400</v>
      </c>
      <c r="AC173" s="235">
        <f t="shared" si="32"/>
        <v>3742000</v>
      </c>
      <c r="AD173" s="88"/>
      <c r="AF173" s="145">
        <f t="shared" si="33"/>
        <v>0</v>
      </c>
      <c r="AH173" s="15">
        <f t="shared" si="34"/>
        <v>0</v>
      </c>
      <c r="AI173" s="15">
        <f t="shared" si="34"/>
        <v>0</v>
      </c>
      <c r="AJ173" s="15">
        <f t="shared" si="35"/>
        <v>461000</v>
      </c>
      <c r="AK173" s="15">
        <f t="shared" si="36"/>
        <v>460400</v>
      </c>
      <c r="AL173" s="15"/>
      <c r="AM173" s="15"/>
    </row>
    <row r="174" spans="1:39" ht="18.75" customHeight="1" x14ac:dyDescent="0.2">
      <c r="A174" s="232"/>
      <c r="B174" s="220"/>
      <c r="C174" s="232"/>
      <c r="D174" s="232" t="s">
        <v>426</v>
      </c>
      <c r="E174" s="232"/>
      <c r="F174" s="232"/>
      <c r="G174" s="237" t="s">
        <v>383</v>
      </c>
      <c r="H174" s="232" t="s">
        <v>13</v>
      </c>
      <c r="I174" s="233">
        <v>3438000</v>
      </c>
      <c r="J174" s="233">
        <v>4149600</v>
      </c>
      <c r="K174" s="233"/>
      <c r="L174" s="233">
        <f t="shared" si="38"/>
        <v>3794000</v>
      </c>
      <c r="M174" s="233">
        <f t="shared" si="37"/>
        <v>3794000</v>
      </c>
      <c r="N174" s="237"/>
      <c r="O174" s="230"/>
      <c r="P174" s="231"/>
      <c r="Q174" s="231"/>
      <c r="R174" s="231"/>
      <c r="S174" s="231"/>
      <c r="T174" s="231"/>
      <c r="U174" s="231"/>
      <c r="V174" s="231"/>
      <c r="W174" s="231"/>
      <c r="X174" s="231"/>
      <c r="Y174" s="231"/>
      <c r="Z174" s="230"/>
      <c r="AA174" s="235">
        <v>3438000</v>
      </c>
      <c r="AB174" s="235">
        <v>4149600</v>
      </c>
      <c r="AC174" s="235">
        <f t="shared" si="32"/>
        <v>3794000</v>
      </c>
      <c r="AD174" s="88"/>
      <c r="AF174" s="145">
        <f t="shared" si="33"/>
        <v>0</v>
      </c>
      <c r="AH174" s="15">
        <f t="shared" si="34"/>
        <v>0</v>
      </c>
      <c r="AI174" s="15">
        <f t="shared" si="34"/>
        <v>0</v>
      </c>
      <c r="AJ174" s="15">
        <f t="shared" si="35"/>
        <v>356000</v>
      </c>
      <c r="AK174" s="15">
        <f t="shared" si="36"/>
        <v>355600</v>
      </c>
      <c r="AL174" s="15"/>
      <c r="AM174" s="15"/>
    </row>
    <row r="175" spans="1:39" ht="18.75" customHeight="1" x14ac:dyDescent="0.2">
      <c r="A175" s="232"/>
      <c r="B175" s="220"/>
      <c r="C175" s="232"/>
      <c r="D175" s="232" t="s">
        <v>427</v>
      </c>
      <c r="E175" s="232"/>
      <c r="F175" s="232"/>
      <c r="G175" s="237" t="s">
        <v>385</v>
      </c>
      <c r="H175" s="232" t="s">
        <v>13</v>
      </c>
      <c r="I175" s="233">
        <v>3404520</v>
      </c>
      <c r="J175" s="233">
        <v>4863600</v>
      </c>
      <c r="K175" s="233"/>
      <c r="L175" s="233">
        <f t="shared" si="38"/>
        <v>4134000</v>
      </c>
      <c r="M175" s="233">
        <f t="shared" si="37"/>
        <v>4134000</v>
      </c>
      <c r="N175" s="237"/>
      <c r="O175" s="230"/>
      <c r="P175" s="231"/>
      <c r="Q175" s="231"/>
      <c r="R175" s="231"/>
      <c r="S175" s="231"/>
      <c r="T175" s="231"/>
      <c r="U175" s="231"/>
      <c r="V175" s="231"/>
      <c r="W175" s="231"/>
      <c r="X175" s="231"/>
      <c r="Y175" s="231"/>
      <c r="Z175" s="230"/>
      <c r="AA175" s="235">
        <v>3404520</v>
      </c>
      <c r="AB175" s="235">
        <v>4863600</v>
      </c>
      <c r="AC175" s="235">
        <f t="shared" si="32"/>
        <v>4134000</v>
      </c>
      <c r="AD175" s="88"/>
      <c r="AF175" s="145">
        <f t="shared" si="33"/>
        <v>0</v>
      </c>
      <c r="AH175" s="15">
        <f t="shared" si="34"/>
        <v>0</v>
      </c>
      <c r="AI175" s="15">
        <f t="shared" si="34"/>
        <v>0</v>
      </c>
      <c r="AJ175" s="15">
        <f t="shared" si="35"/>
        <v>729480</v>
      </c>
      <c r="AK175" s="15">
        <f t="shared" si="36"/>
        <v>729600</v>
      </c>
      <c r="AL175" s="15"/>
      <c r="AM175" s="15"/>
    </row>
    <row r="176" spans="1:39" ht="18.75" customHeight="1" x14ac:dyDescent="0.2">
      <c r="A176" s="232"/>
      <c r="B176" s="220"/>
      <c r="C176" s="232"/>
      <c r="D176" s="232" t="s">
        <v>428</v>
      </c>
      <c r="E176" s="232"/>
      <c r="F176" s="232"/>
      <c r="G176" s="237" t="s">
        <v>387</v>
      </c>
      <c r="H176" s="232" t="s">
        <v>13</v>
      </c>
      <c r="I176" s="233">
        <v>3050880</v>
      </c>
      <c r="J176" s="233">
        <v>4358400</v>
      </c>
      <c r="K176" s="233"/>
      <c r="L176" s="233">
        <f t="shared" si="38"/>
        <v>3705000</v>
      </c>
      <c r="M176" s="233">
        <f t="shared" si="37"/>
        <v>3705000</v>
      </c>
      <c r="N176" s="237"/>
      <c r="O176" s="230"/>
      <c r="P176" s="231"/>
      <c r="Q176" s="231"/>
      <c r="R176" s="231"/>
      <c r="S176" s="231"/>
      <c r="T176" s="231"/>
      <c r="U176" s="231"/>
      <c r="V176" s="231"/>
      <c r="W176" s="231"/>
      <c r="X176" s="231"/>
      <c r="Y176" s="231"/>
      <c r="Z176" s="230"/>
      <c r="AA176" s="235">
        <v>3050880</v>
      </c>
      <c r="AB176" s="235">
        <v>4358400</v>
      </c>
      <c r="AC176" s="235">
        <f t="shared" si="32"/>
        <v>3705000</v>
      </c>
      <c r="AD176" s="88"/>
      <c r="AF176" s="145">
        <f t="shared" si="33"/>
        <v>0</v>
      </c>
      <c r="AH176" s="15">
        <f t="shared" si="34"/>
        <v>0</v>
      </c>
      <c r="AI176" s="15">
        <f t="shared" si="34"/>
        <v>0</v>
      </c>
      <c r="AJ176" s="15">
        <f t="shared" si="35"/>
        <v>654120</v>
      </c>
      <c r="AK176" s="15">
        <f t="shared" si="36"/>
        <v>653400</v>
      </c>
      <c r="AL176" s="15"/>
      <c r="AM176" s="15"/>
    </row>
    <row r="177" spans="1:39" ht="18.75" customHeight="1" x14ac:dyDescent="0.2">
      <c r="A177" s="232"/>
      <c r="B177" s="220"/>
      <c r="C177" s="232"/>
      <c r="D177" s="232" t="s">
        <v>429</v>
      </c>
      <c r="E177" s="232"/>
      <c r="F177" s="232"/>
      <c r="G177" s="237" t="s">
        <v>389</v>
      </c>
      <c r="H177" s="232" t="s">
        <v>13</v>
      </c>
      <c r="I177" s="233">
        <v>2747000</v>
      </c>
      <c r="J177" s="233">
        <v>3296000</v>
      </c>
      <c r="K177" s="233"/>
      <c r="L177" s="233">
        <f t="shared" si="38"/>
        <v>3022000</v>
      </c>
      <c r="M177" s="233">
        <f t="shared" si="37"/>
        <v>3022000</v>
      </c>
      <c r="N177" s="237"/>
      <c r="O177" s="230"/>
      <c r="P177" s="231"/>
      <c r="Q177" s="231"/>
      <c r="R177" s="231"/>
      <c r="S177" s="231"/>
      <c r="T177" s="231"/>
      <c r="U177" s="231"/>
      <c r="V177" s="231"/>
      <c r="W177" s="231"/>
      <c r="X177" s="231"/>
      <c r="Y177" s="231"/>
      <c r="Z177" s="230"/>
      <c r="AA177" s="235">
        <v>2747000</v>
      </c>
      <c r="AB177" s="235">
        <v>3296000</v>
      </c>
      <c r="AC177" s="235">
        <f t="shared" si="32"/>
        <v>3022000</v>
      </c>
      <c r="AD177" s="88"/>
      <c r="AF177" s="145">
        <f t="shared" si="33"/>
        <v>0</v>
      </c>
      <c r="AH177" s="15">
        <f t="shared" si="34"/>
        <v>0</v>
      </c>
      <c r="AI177" s="15">
        <f t="shared" si="34"/>
        <v>0</v>
      </c>
      <c r="AJ177" s="15">
        <f t="shared" si="35"/>
        <v>275000</v>
      </c>
      <c r="AK177" s="15">
        <f t="shared" si="36"/>
        <v>274000</v>
      </c>
      <c r="AL177" s="15"/>
      <c r="AM177" s="15"/>
    </row>
    <row r="178" spans="1:39" ht="18.75" customHeight="1" x14ac:dyDescent="0.2">
      <c r="A178" s="232"/>
      <c r="B178" s="220"/>
      <c r="C178" s="232"/>
      <c r="D178" s="232" t="s">
        <v>430</v>
      </c>
      <c r="E178" s="232"/>
      <c r="F178" s="232"/>
      <c r="G178" s="237" t="s">
        <v>391</v>
      </c>
      <c r="H178" s="232" t="s">
        <v>13</v>
      </c>
      <c r="I178" s="233">
        <v>1351560</v>
      </c>
      <c r="J178" s="233">
        <v>1930800</v>
      </c>
      <c r="K178" s="233"/>
      <c r="L178" s="233">
        <f t="shared" si="38"/>
        <v>1641000</v>
      </c>
      <c r="M178" s="233">
        <f t="shared" si="37"/>
        <v>1641000</v>
      </c>
      <c r="N178" s="237"/>
      <c r="O178" s="230"/>
      <c r="P178" s="231"/>
      <c r="Q178" s="231"/>
      <c r="R178" s="231"/>
      <c r="S178" s="231"/>
      <c r="T178" s="231"/>
      <c r="U178" s="231"/>
      <c r="V178" s="231"/>
      <c r="W178" s="231"/>
      <c r="X178" s="231"/>
      <c r="Y178" s="231"/>
      <c r="Z178" s="230"/>
      <c r="AA178" s="235">
        <v>1351560</v>
      </c>
      <c r="AB178" s="235">
        <v>1930800</v>
      </c>
      <c r="AC178" s="235">
        <f t="shared" si="32"/>
        <v>1641000</v>
      </c>
      <c r="AD178" s="88"/>
      <c r="AF178" s="145">
        <f t="shared" si="33"/>
        <v>0</v>
      </c>
      <c r="AH178" s="15">
        <f t="shared" si="34"/>
        <v>0</v>
      </c>
      <c r="AI178" s="15">
        <f t="shared" si="34"/>
        <v>0</v>
      </c>
      <c r="AJ178" s="15">
        <f t="shared" si="35"/>
        <v>289440</v>
      </c>
      <c r="AK178" s="15">
        <f t="shared" si="36"/>
        <v>289800</v>
      </c>
      <c r="AL178" s="15"/>
      <c r="AM178" s="15"/>
    </row>
    <row r="179" spans="1:39" ht="18.75" customHeight="1" x14ac:dyDescent="0.2">
      <c r="A179" s="232"/>
      <c r="B179" s="220"/>
      <c r="C179" s="232"/>
      <c r="D179" s="232" t="s">
        <v>431</v>
      </c>
      <c r="E179" s="232"/>
      <c r="F179" s="232"/>
      <c r="G179" s="237" t="s">
        <v>393</v>
      </c>
      <c r="H179" s="232" t="s">
        <v>13</v>
      </c>
      <c r="I179" s="233">
        <v>828000</v>
      </c>
      <c r="J179" s="233">
        <v>1112400</v>
      </c>
      <c r="K179" s="233"/>
      <c r="L179" s="233">
        <f t="shared" si="38"/>
        <v>970000</v>
      </c>
      <c r="M179" s="233">
        <f t="shared" si="37"/>
        <v>970000</v>
      </c>
      <c r="N179" s="237"/>
      <c r="O179" s="230"/>
      <c r="P179" s="231"/>
      <c r="Q179" s="231"/>
      <c r="R179" s="231"/>
      <c r="S179" s="231"/>
      <c r="T179" s="231"/>
      <c r="U179" s="231"/>
      <c r="V179" s="231"/>
      <c r="W179" s="231"/>
      <c r="X179" s="231"/>
      <c r="Y179" s="231"/>
      <c r="Z179" s="230"/>
      <c r="AA179" s="235">
        <v>828000</v>
      </c>
      <c r="AB179" s="235">
        <v>1112400</v>
      </c>
      <c r="AC179" s="235">
        <f t="shared" si="32"/>
        <v>970000</v>
      </c>
      <c r="AD179" s="88"/>
      <c r="AF179" s="145">
        <f t="shared" si="33"/>
        <v>0</v>
      </c>
      <c r="AH179" s="15">
        <f t="shared" si="34"/>
        <v>0</v>
      </c>
      <c r="AI179" s="15">
        <f t="shared" si="34"/>
        <v>0</v>
      </c>
      <c r="AJ179" s="15">
        <f t="shared" si="35"/>
        <v>142000</v>
      </c>
      <c r="AK179" s="15">
        <f t="shared" si="36"/>
        <v>142400</v>
      </c>
      <c r="AL179" s="15"/>
      <c r="AM179" s="15"/>
    </row>
    <row r="180" spans="1:39" ht="18.75" customHeight="1" x14ac:dyDescent="0.2">
      <c r="A180" s="232"/>
      <c r="B180" s="220"/>
      <c r="C180" s="232" t="s">
        <v>432</v>
      </c>
      <c r="D180" s="232"/>
      <c r="E180" s="232"/>
      <c r="F180" s="232"/>
      <c r="G180" s="238" t="s">
        <v>395</v>
      </c>
      <c r="H180" s="232"/>
      <c r="I180" s="233"/>
      <c r="J180" s="233"/>
      <c r="K180" s="233"/>
      <c r="L180" s="233"/>
      <c r="M180" s="233"/>
      <c r="N180" s="237"/>
      <c r="O180" s="230"/>
      <c r="P180" s="231"/>
      <c r="Q180" s="231"/>
      <c r="R180" s="231"/>
      <c r="S180" s="231"/>
      <c r="T180" s="231"/>
      <c r="U180" s="231"/>
      <c r="V180" s="231"/>
      <c r="W180" s="231"/>
      <c r="X180" s="231"/>
      <c r="Y180" s="231"/>
      <c r="Z180" s="230"/>
      <c r="AA180" s="236"/>
      <c r="AB180" s="236"/>
      <c r="AC180" s="235"/>
      <c r="AD180" s="88"/>
      <c r="AF180" s="145">
        <f t="shared" si="33"/>
        <v>0</v>
      </c>
      <c r="AH180" s="15">
        <f t="shared" si="34"/>
        <v>0</v>
      </c>
      <c r="AI180" s="15">
        <f t="shared" si="34"/>
        <v>0</v>
      </c>
      <c r="AJ180" s="15">
        <f t="shared" si="35"/>
        <v>0</v>
      </c>
      <c r="AK180" s="15">
        <f t="shared" si="36"/>
        <v>0</v>
      </c>
      <c r="AL180" s="15"/>
      <c r="AM180" s="15"/>
    </row>
    <row r="181" spans="1:39" ht="18.75" customHeight="1" x14ac:dyDescent="0.2">
      <c r="A181" s="232"/>
      <c r="B181" s="220"/>
      <c r="C181" s="232"/>
      <c r="D181" s="232" t="s">
        <v>433</v>
      </c>
      <c r="E181" s="232"/>
      <c r="F181" s="232"/>
      <c r="G181" s="237" t="s">
        <v>397</v>
      </c>
      <c r="H181" s="232" t="s">
        <v>13</v>
      </c>
      <c r="I181" s="233">
        <v>2606000</v>
      </c>
      <c r="J181" s="233">
        <v>3127200</v>
      </c>
      <c r="K181" s="233"/>
      <c r="L181" s="233">
        <f t="shared" si="38"/>
        <v>2867000</v>
      </c>
      <c r="M181" s="233">
        <f t="shared" si="37"/>
        <v>2867000</v>
      </c>
      <c r="N181" s="237"/>
      <c r="O181" s="230"/>
      <c r="P181" s="231"/>
      <c r="Q181" s="231"/>
      <c r="R181" s="231"/>
      <c r="S181" s="231"/>
      <c r="T181" s="231"/>
      <c r="U181" s="231"/>
      <c r="V181" s="231"/>
      <c r="W181" s="231"/>
      <c r="X181" s="231"/>
      <c r="Y181" s="231"/>
      <c r="Z181" s="230"/>
      <c r="AA181" s="235">
        <v>2606000</v>
      </c>
      <c r="AB181" s="235">
        <v>3127200</v>
      </c>
      <c r="AC181" s="235">
        <f t="shared" si="32"/>
        <v>2867000</v>
      </c>
      <c r="AD181" s="88"/>
      <c r="AF181" s="145">
        <f t="shared" si="33"/>
        <v>0</v>
      </c>
      <c r="AH181" s="15">
        <f t="shared" si="34"/>
        <v>0</v>
      </c>
      <c r="AI181" s="15">
        <f t="shared" si="34"/>
        <v>0</v>
      </c>
      <c r="AJ181" s="15">
        <f t="shared" si="35"/>
        <v>261000</v>
      </c>
      <c r="AK181" s="15">
        <f t="shared" si="36"/>
        <v>260200</v>
      </c>
      <c r="AL181" s="15"/>
      <c r="AM181" s="15"/>
    </row>
    <row r="182" spans="1:39" ht="18.75" customHeight="1" x14ac:dyDescent="0.2">
      <c r="A182" s="232"/>
      <c r="B182" s="220"/>
      <c r="C182" s="232"/>
      <c r="D182" s="232" t="s">
        <v>434</v>
      </c>
      <c r="E182" s="232"/>
      <c r="F182" s="232"/>
      <c r="G182" s="237" t="s">
        <v>399</v>
      </c>
      <c r="H182" s="232" t="s">
        <v>13</v>
      </c>
      <c r="I182" s="233">
        <v>2713000</v>
      </c>
      <c r="J182" s="233">
        <v>3255600</v>
      </c>
      <c r="K182" s="233"/>
      <c r="L182" s="233">
        <f t="shared" si="38"/>
        <v>2984000</v>
      </c>
      <c r="M182" s="233">
        <f t="shared" si="37"/>
        <v>2984000</v>
      </c>
      <c r="N182" s="237"/>
      <c r="O182" s="230"/>
      <c r="P182" s="231"/>
      <c r="Q182" s="231"/>
      <c r="R182" s="231"/>
      <c r="S182" s="231"/>
      <c r="T182" s="231"/>
      <c r="U182" s="231"/>
      <c r="V182" s="231"/>
      <c r="W182" s="231"/>
      <c r="X182" s="231"/>
      <c r="Y182" s="231"/>
      <c r="Z182" s="230"/>
      <c r="AA182" s="235">
        <v>2713000</v>
      </c>
      <c r="AB182" s="235">
        <v>3255600</v>
      </c>
      <c r="AC182" s="235">
        <f t="shared" si="32"/>
        <v>2984000</v>
      </c>
      <c r="AD182" s="88"/>
      <c r="AF182" s="145">
        <f t="shared" si="33"/>
        <v>0</v>
      </c>
      <c r="AH182" s="15">
        <f t="shared" si="34"/>
        <v>0</v>
      </c>
      <c r="AI182" s="15">
        <f t="shared" si="34"/>
        <v>0</v>
      </c>
      <c r="AJ182" s="15">
        <f t="shared" si="35"/>
        <v>271000</v>
      </c>
      <c r="AK182" s="15">
        <f t="shared" si="36"/>
        <v>271600</v>
      </c>
      <c r="AL182" s="15"/>
      <c r="AM182" s="15"/>
    </row>
    <row r="183" spans="1:39" ht="18.75" customHeight="1" x14ac:dyDescent="0.2">
      <c r="A183" s="232"/>
      <c r="B183" s="220"/>
      <c r="C183" s="232"/>
      <c r="D183" s="232" t="s">
        <v>435</v>
      </c>
      <c r="E183" s="232"/>
      <c r="F183" s="232"/>
      <c r="G183" s="237" t="s">
        <v>401</v>
      </c>
      <c r="H183" s="232" t="s">
        <v>13</v>
      </c>
      <c r="I183" s="233">
        <v>2237760</v>
      </c>
      <c r="J183" s="233">
        <v>3196800</v>
      </c>
      <c r="K183" s="233"/>
      <c r="L183" s="233">
        <f t="shared" si="38"/>
        <v>2717000</v>
      </c>
      <c r="M183" s="233">
        <f t="shared" si="37"/>
        <v>2717000</v>
      </c>
      <c r="N183" s="237"/>
      <c r="O183" s="230"/>
      <c r="P183" s="231"/>
      <c r="Q183" s="231"/>
      <c r="R183" s="231"/>
      <c r="S183" s="231"/>
      <c r="T183" s="231"/>
      <c r="U183" s="231"/>
      <c r="V183" s="231"/>
      <c r="W183" s="231"/>
      <c r="X183" s="231"/>
      <c r="Y183" s="231"/>
      <c r="Z183" s="230"/>
      <c r="AA183" s="235">
        <v>2237760</v>
      </c>
      <c r="AB183" s="235">
        <v>3196800</v>
      </c>
      <c r="AC183" s="235">
        <f t="shared" si="32"/>
        <v>2717000</v>
      </c>
      <c r="AD183" s="88"/>
      <c r="AF183" s="145">
        <f t="shared" si="33"/>
        <v>0</v>
      </c>
      <c r="AH183" s="15">
        <f t="shared" si="34"/>
        <v>0</v>
      </c>
      <c r="AI183" s="15">
        <f t="shared" si="34"/>
        <v>0</v>
      </c>
      <c r="AJ183" s="15">
        <f t="shared" si="35"/>
        <v>479240</v>
      </c>
      <c r="AK183" s="15">
        <f t="shared" si="36"/>
        <v>479800</v>
      </c>
      <c r="AL183" s="15"/>
      <c r="AM183" s="15"/>
    </row>
    <row r="184" spans="1:39" ht="18.75" customHeight="1" x14ac:dyDescent="0.2">
      <c r="A184" s="232"/>
      <c r="B184" s="220"/>
      <c r="C184" s="232"/>
      <c r="D184" s="232" t="s">
        <v>436</v>
      </c>
      <c r="E184" s="232"/>
      <c r="F184" s="232"/>
      <c r="G184" s="237" t="s">
        <v>403</v>
      </c>
      <c r="H184" s="232" t="s">
        <v>13</v>
      </c>
      <c r="I184" s="233">
        <v>1706880</v>
      </c>
      <c r="J184" s="233">
        <v>2438400</v>
      </c>
      <c r="K184" s="233"/>
      <c r="L184" s="233">
        <f t="shared" si="38"/>
        <v>2073000</v>
      </c>
      <c r="M184" s="233">
        <f t="shared" si="37"/>
        <v>2073000</v>
      </c>
      <c r="N184" s="237"/>
      <c r="O184" s="230"/>
      <c r="P184" s="231"/>
      <c r="Q184" s="231"/>
      <c r="R184" s="231"/>
      <c r="S184" s="231"/>
      <c r="T184" s="231"/>
      <c r="U184" s="231"/>
      <c r="V184" s="231"/>
      <c r="W184" s="231"/>
      <c r="X184" s="231"/>
      <c r="Y184" s="231"/>
      <c r="Z184" s="230"/>
      <c r="AA184" s="235">
        <v>1706880</v>
      </c>
      <c r="AB184" s="235">
        <v>2438400</v>
      </c>
      <c r="AC184" s="235">
        <f t="shared" si="32"/>
        <v>2073000</v>
      </c>
      <c r="AD184" s="88"/>
      <c r="AF184" s="145">
        <f t="shared" si="33"/>
        <v>0</v>
      </c>
      <c r="AH184" s="15">
        <f t="shared" si="34"/>
        <v>0</v>
      </c>
      <c r="AI184" s="15">
        <f t="shared" si="34"/>
        <v>0</v>
      </c>
      <c r="AJ184" s="15">
        <f t="shared" si="35"/>
        <v>366120</v>
      </c>
      <c r="AK184" s="15">
        <f t="shared" si="36"/>
        <v>365400</v>
      </c>
      <c r="AL184" s="15"/>
      <c r="AM184" s="15"/>
    </row>
    <row r="185" spans="1:39" ht="18.75" customHeight="1" x14ac:dyDescent="0.2">
      <c r="A185" s="232"/>
      <c r="B185" s="220"/>
      <c r="C185" s="232"/>
      <c r="D185" s="232" t="s">
        <v>437</v>
      </c>
      <c r="E185" s="232"/>
      <c r="F185" s="232"/>
      <c r="G185" s="237" t="s">
        <v>405</v>
      </c>
      <c r="H185" s="232" t="s">
        <v>13</v>
      </c>
      <c r="I185" s="233">
        <v>1349040</v>
      </c>
      <c r="J185" s="233">
        <v>1927200</v>
      </c>
      <c r="K185" s="233"/>
      <c r="L185" s="233">
        <f t="shared" si="38"/>
        <v>1638000</v>
      </c>
      <c r="M185" s="233">
        <f t="shared" si="37"/>
        <v>1638000</v>
      </c>
      <c r="N185" s="237"/>
      <c r="O185" s="230"/>
      <c r="P185" s="231"/>
      <c r="Q185" s="231"/>
      <c r="R185" s="231"/>
      <c r="S185" s="231"/>
      <c r="T185" s="231"/>
      <c r="U185" s="231"/>
      <c r="V185" s="231"/>
      <c r="W185" s="231"/>
      <c r="X185" s="231"/>
      <c r="Y185" s="231"/>
      <c r="Z185" s="230"/>
      <c r="AA185" s="235">
        <v>1349040</v>
      </c>
      <c r="AB185" s="235">
        <v>1927200</v>
      </c>
      <c r="AC185" s="235">
        <f t="shared" si="32"/>
        <v>1638000</v>
      </c>
      <c r="AD185" s="88"/>
      <c r="AF185" s="145">
        <f t="shared" si="33"/>
        <v>0</v>
      </c>
      <c r="AH185" s="15">
        <f t="shared" si="34"/>
        <v>0</v>
      </c>
      <c r="AI185" s="15">
        <f t="shared" si="34"/>
        <v>0</v>
      </c>
      <c r="AJ185" s="15">
        <f t="shared" si="35"/>
        <v>288960</v>
      </c>
      <c r="AK185" s="15">
        <f t="shared" si="36"/>
        <v>289200</v>
      </c>
      <c r="AL185" s="15"/>
      <c r="AM185" s="15"/>
    </row>
    <row r="186" spans="1:39" ht="18.75" customHeight="1" x14ac:dyDescent="0.2">
      <c r="A186" s="232"/>
      <c r="B186" s="220"/>
      <c r="C186" s="232"/>
      <c r="D186" s="232" t="s">
        <v>438</v>
      </c>
      <c r="E186" s="232"/>
      <c r="F186" s="232"/>
      <c r="G186" s="237" t="s">
        <v>407</v>
      </c>
      <c r="H186" s="232" t="s">
        <v>13</v>
      </c>
      <c r="I186" s="233">
        <v>1065120</v>
      </c>
      <c r="J186" s="233">
        <v>1521600</v>
      </c>
      <c r="K186" s="233"/>
      <c r="L186" s="233">
        <f t="shared" si="38"/>
        <v>1293000</v>
      </c>
      <c r="M186" s="233">
        <f t="shared" si="37"/>
        <v>1293000</v>
      </c>
      <c r="N186" s="237"/>
      <c r="O186" s="230"/>
      <c r="P186" s="231"/>
      <c r="Q186" s="231"/>
      <c r="R186" s="231"/>
      <c r="S186" s="231"/>
      <c r="T186" s="231"/>
      <c r="U186" s="231"/>
      <c r="V186" s="231"/>
      <c r="W186" s="231"/>
      <c r="X186" s="231"/>
      <c r="Y186" s="231"/>
      <c r="Z186" s="230"/>
      <c r="AA186" s="235">
        <v>1065120</v>
      </c>
      <c r="AB186" s="235">
        <v>1521600</v>
      </c>
      <c r="AC186" s="235">
        <f t="shared" si="32"/>
        <v>1293000</v>
      </c>
      <c r="AD186" s="88"/>
      <c r="AF186" s="145">
        <f t="shared" si="33"/>
        <v>0</v>
      </c>
      <c r="AH186" s="15">
        <f t="shared" si="34"/>
        <v>0</v>
      </c>
      <c r="AI186" s="15">
        <f t="shared" si="34"/>
        <v>0</v>
      </c>
      <c r="AJ186" s="15">
        <f t="shared" si="35"/>
        <v>227880</v>
      </c>
      <c r="AK186" s="15">
        <f t="shared" si="36"/>
        <v>228600</v>
      </c>
      <c r="AL186" s="15"/>
      <c r="AM186" s="15"/>
    </row>
    <row r="187" spans="1:39" ht="18.75" customHeight="1" x14ac:dyDescent="0.2">
      <c r="A187" s="232"/>
      <c r="B187" s="220"/>
      <c r="C187" s="232"/>
      <c r="D187" s="232" t="s">
        <v>439</v>
      </c>
      <c r="E187" s="232"/>
      <c r="F187" s="232"/>
      <c r="G187" s="237" t="s">
        <v>408</v>
      </c>
      <c r="H187" s="232" t="s">
        <v>13</v>
      </c>
      <c r="I187" s="233">
        <v>803040</v>
      </c>
      <c r="J187" s="233">
        <v>1147200</v>
      </c>
      <c r="K187" s="233"/>
      <c r="L187" s="233">
        <f t="shared" si="38"/>
        <v>975000</v>
      </c>
      <c r="M187" s="233">
        <f t="shared" si="37"/>
        <v>975000</v>
      </c>
      <c r="N187" s="237"/>
      <c r="O187" s="230"/>
      <c r="P187" s="231"/>
      <c r="Q187" s="231"/>
      <c r="R187" s="231"/>
      <c r="S187" s="231"/>
      <c r="T187" s="231"/>
      <c r="U187" s="231"/>
      <c r="V187" s="231"/>
      <c r="W187" s="231"/>
      <c r="X187" s="231"/>
      <c r="Y187" s="231"/>
      <c r="Z187" s="230"/>
      <c r="AA187" s="235">
        <v>803040</v>
      </c>
      <c r="AB187" s="235">
        <v>1147200</v>
      </c>
      <c r="AC187" s="235">
        <f t="shared" si="32"/>
        <v>975000</v>
      </c>
      <c r="AD187" s="88"/>
      <c r="AF187" s="145">
        <f t="shared" si="33"/>
        <v>0</v>
      </c>
      <c r="AH187" s="15">
        <f t="shared" si="34"/>
        <v>0</v>
      </c>
      <c r="AI187" s="15">
        <f t="shared" si="34"/>
        <v>0</v>
      </c>
      <c r="AJ187" s="15">
        <f t="shared" si="35"/>
        <v>171960</v>
      </c>
      <c r="AK187" s="15">
        <f t="shared" si="36"/>
        <v>172200</v>
      </c>
      <c r="AL187" s="15"/>
      <c r="AM187" s="15"/>
    </row>
    <row r="188" spans="1:39" ht="18.75" customHeight="1" x14ac:dyDescent="0.2">
      <c r="A188" s="232"/>
      <c r="B188" s="220"/>
      <c r="C188" s="232" t="s">
        <v>440</v>
      </c>
      <c r="D188" s="232"/>
      <c r="E188" s="232"/>
      <c r="F188" s="232"/>
      <c r="G188" s="238" t="s">
        <v>410</v>
      </c>
      <c r="H188" s="232"/>
      <c r="I188" s="233"/>
      <c r="J188" s="233"/>
      <c r="K188" s="233"/>
      <c r="L188" s="233"/>
      <c r="M188" s="233"/>
      <c r="N188" s="237"/>
      <c r="O188" s="230"/>
      <c r="P188" s="231"/>
      <c r="Q188" s="231"/>
      <c r="R188" s="231"/>
      <c r="S188" s="231"/>
      <c r="T188" s="231"/>
      <c r="U188" s="231"/>
      <c r="V188" s="231"/>
      <c r="W188" s="231"/>
      <c r="X188" s="231"/>
      <c r="Y188" s="231"/>
      <c r="Z188" s="230"/>
      <c r="AA188" s="236"/>
      <c r="AB188" s="236"/>
      <c r="AC188" s="235"/>
      <c r="AD188" s="88"/>
      <c r="AF188" s="145">
        <f t="shared" si="33"/>
        <v>0</v>
      </c>
      <c r="AH188" s="15">
        <f t="shared" si="34"/>
        <v>0</v>
      </c>
      <c r="AI188" s="15">
        <f t="shared" si="34"/>
        <v>0</v>
      </c>
      <c r="AJ188" s="15">
        <f t="shared" si="35"/>
        <v>0</v>
      </c>
      <c r="AK188" s="15">
        <f t="shared" si="36"/>
        <v>0</v>
      </c>
      <c r="AL188" s="15"/>
      <c r="AM188" s="15"/>
    </row>
    <row r="189" spans="1:39" ht="18.75" customHeight="1" x14ac:dyDescent="0.2">
      <c r="A189" s="232"/>
      <c r="B189" s="220"/>
      <c r="C189" s="232"/>
      <c r="D189" s="232" t="s">
        <v>441</v>
      </c>
      <c r="E189" s="232"/>
      <c r="F189" s="232"/>
      <c r="G189" s="239" t="s">
        <v>412</v>
      </c>
      <c r="H189" s="232" t="s">
        <v>13</v>
      </c>
      <c r="I189" s="233">
        <v>805000</v>
      </c>
      <c r="J189" s="233">
        <v>966000</v>
      </c>
      <c r="K189" s="233"/>
      <c r="L189" s="233">
        <f t="shared" si="38"/>
        <v>886000</v>
      </c>
      <c r="M189" s="233">
        <f t="shared" si="37"/>
        <v>886000</v>
      </c>
      <c r="N189" s="237"/>
      <c r="O189" s="230"/>
      <c r="P189" s="231"/>
      <c r="Q189" s="231"/>
      <c r="R189" s="231"/>
      <c r="S189" s="231"/>
      <c r="T189" s="231"/>
      <c r="U189" s="231"/>
      <c r="V189" s="231"/>
      <c r="W189" s="231"/>
      <c r="X189" s="231"/>
      <c r="Y189" s="231"/>
      <c r="Z189" s="230"/>
      <c r="AA189" s="235">
        <v>805000</v>
      </c>
      <c r="AB189" s="235">
        <v>966000</v>
      </c>
      <c r="AC189" s="235">
        <f t="shared" si="32"/>
        <v>886000</v>
      </c>
      <c r="AD189" s="88"/>
      <c r="AF189" s="145">
        <f t="shared" si="33"/>
        <v>0</v>
      </c>
      <c r="AH189" s="15">
        <f t="shared" si="34"/>
        <v>0</v>
      </c>
      <c r="AI189" s="15">
        <f t="shared" si="34"/>
        <v>0</v>
      </c>
      <c r="AJ189" s="15">
        <f t="shared" si="35"/>
        <v>81000</v>
      </c>
      <c r="AK189" s="15">
        <f t="shared" si="36"/>
        <v>80000</v>
      </c>
      <c r="AL189" s="15"/>
      <c r="AM189" s="15"/>
    </row>
    <row r="190" spans="1:39" ht="18.75" customHeight="1" x14ac:dyDescent="0.2">
      <c r="A190" s="232"/>
      <c r="B190" s="220"/>
      <c r="C190" s="232"/>
      <c r="D190" s="232" t="s">
        <v>442</v>
      </c>
      <c r="E190" s="232"/>
      <c r="F190" s="232"/>
      <c r="G190" s="239" t="s">
        <v>414</v>
      </c>
      <c r="H190" s="232" t="s">
        <v>13</v>
      </c>
      <c r="I190" s="233">
        <v>715000</v>
      </c>
      <c r="J190" s="233">
        <v>886800</v>
      </c>
      <c r="K190" s="233"/>
      <c r="L190" s="233">
        <f t="shared" si="38"/>
        <v>801000</v>
      </c>
      <c r="M190" s="233">
        <f t="shared" si="37"/>
        <v>801000</v>
      </c>
      <c r="N190" s="237"/>
      <c r="O190" s="230"/>
      <c r="P190" s="231"/>
      <c r="Q190" s="231"/>
      <c r="R190" s="231"/>
      <c r="S190" s="231"/>
      <c r="T190" s="231"/>
      <c r="U190" s="231"/>
      <c r="V190" s="231"/>
      <c r="W190" s="231"/>
      <c r="X190" s="231"/>
      <c r="Y190" s="231"/>
      <c r="Z190" s="230"/>
      <c r="AA190" s="235">
        <v>715000</v>
      </c>
      <c r="AB190" s="235">
        <v>886800</v>
      </c>
      <c r="AC190" s="235">
        <f t="shared" si="32"/>
        <v>801000</v>
      </c>
      <c r="AD190" s="88"/>
      <c r="AF190" s="145">
        <f t="shared" si="33"/>
        <v>0</v>
      </c>
      <c r="AH190" s="15">
        <f t="shared" si="34"/>
        <v>0</v>
      </c>
      <c r="AI190" s="15">
        <f t="shared" si="34"/>
        <v>0</v>
      </c>
      <c r="AJ190" s="15">
        <f t="shared" si="35"/>
        <v>86000</v>
      </c>
      <c r="AK190" s="15">
        <f t="shared" si="36"/>
        <v>85800</v>
      </c>
      <c r="AL190" s="15"/>
      <c r="AM190" s="15"/>
    </row>
    <row r="191" spans="1:39" ht="22.5" customHeight="1" x14ac:dyDescent="0.2">
      <c r="A191" s="232"/>
      <c r="B191" s="220"/>
      <c r="C191" s="232"/>
      <c r="D191" s="232" t="s">
        <v>443</v>
      </c>
      <c r="E191" s="232"/>
      <c r="F191" s="232"/>
      <c r="G191" s="239" t="s">
        <v>416</v>
      </c>
      <c r="H191" s="232" t="s">
        <v>13</v>
      </c>
      <c r="I191" s="233">
        <v>568000</v>
      </c>
      <c r="J191" s="233">
        <v>741600</v>
      </c>
      <c r="K191" s="233"/>
      <c r="L191" s="233">
        <f t="shared" si="38"/>
        <v>655000</v>
      </c>
      <c r="M191" s="233">
        <f t="shared" si="37"/>
        <v>655000</v>
      </c>
      <c r="N191" s="237"/>
      <c r="O191" s="230"/>
      <c r="P191" s="231"/>
      <c r="Q191" s="231"/>
      <c r="R191" s="231"/>
      <c r="S191" s="231"/>
      <c r="T191" s="231"/>
      <c r="U191" s="231"/>
      <c r="V191" s="231"/>
      <c r="W191" s="231"/>
      <c r="X191" s="231"/>
      <c r="Y191" s="231"/>
      <c r="Z191" s="230"/>
      <c r="AA191" s="235">
        <v>568000</v>
      </c>
      <c r="AB191" s="235">
        <v>741600</v>
      </c>
      <c r="AC191" s="235">
        <f t="shared" si="32"/>
        <v>655000</v>
      </c>
      <c r="AD191" s="88"/>
      <c r="AF191" s="145">
        <f t="shared" si="33"/>
        <v>0</v>
      </c>
      <c r="AH191" s="15">
        <f t="shared" si="34"/>
        <v>0</v>
      </c>
      <c r="AI191" s="15">
        <f t="shared" si="34"/>
        <v>0</v>
      </c>
      <c r="AJ191" s="15">
        <f t="shared" si="35"/>
        <v>87000</v>
      </c>
      <c r="AK191" s="15">
        <f t="shared" si="36"/>
        <v>86600</v>
      </c>
      <c r="AL191" s="15"/>
      <c r="AM191" s="15"/>
    </row>
    <row r="192" spans="1:39" ht="21.75" customHeight="1" x14ac:dyDescent="0.2">
      <c r="A192" s="232"/>
      <c r="B192" s="220"/>
      <c r="C192" s="232"/>
      <c r="D192" s="232" t="s">
        <v>444</v>
      </c>
      <c r="E192" s="232"/>
      <c r="F192" s="232"/>
      <c r="G192" s="239" t="s">
        <v>418</v>
      </c>
      <c r="H192" s="232" t="s">
        <v>13</v>
      </c>
      <c r="I192" s="233">
        <v>464520</v>
      </c>
      <c r="J192" s="233">
        <v>663600</v>
      </c>
      <c r="K192" s="233"/>
      <c r="L192" s="233">
        <f t="shared" si="38"/>
        <v>564000</v>
      </c>
      <c r="M192" s="233">
        <f t="shared" si="37"/>
        <v>564000</v>
      </c>
      <c r="N192" s="237"/>
      <c r="O192" s="230"/>
      <c r="P192" s="231"/>
      <c r="Q192" s="231"/>
      <c r="R192" s="231"/>
      <c r="S192" s="231"/>
      <c r="T192" s="231"/>
      <c r="U192" s="231"/>
      <c r="V192" s="231"/>
      <c r="W192" s="231"/>
      <c r="X192" s="231"/>
      <c r="Y192" s="231"/>
      <c r="Z192" s="230"/>
      <c r="AA192" s="235">
        <v>464520</v>
      </c>
      <c r="AB192" s="235">
        <v>663600</v>
      </c>
      <c r="AC192" s="235">
        <f t="shared" si="32"/>
        <v>564000</v>
      </c>
      <c r="AD192" s="88"/>
      <c r="AF192" s="145">
        <f t="shared" si="33"/>
        <v>0</v>
      </c>
      <c r="AH192" s="15">
        <f t="shared" si="34"/>
        <v>0</v>
      </c>
      <c r="AI192" s="15">
        <f t="shared" si="34"/>
        <v>0</v>
      </c>
      <c r="AJ192" s="15">
        <f t="shared" si="35"/>
        <v>99480</v>
      </c>
      <c r="AK192" s="15">
        <f t="shared" si="36"/>
        <v>99600</v>
      </c>
      <c r="AL192" s="15"/>
      <c r="AM192" s="15"/>
    </row>
    <row r="193" spans="1:39" ht="18.75" customHeight="1" x14ac:dyDescent="0.2">
      <c r="A193" s="232"/>
      <c r="B193" s="220" t="s">
        <v>445</v>
      </c>
      <c r="C193" s="232"/>
      <c r="D193" s="232"/>
      <c r="E193" s="232"/>
      <c r="F193" s="232"/>
      <c r="G193" s="226" t="s">
        <v>446</v>
      </c>
      <c r="H193" s="232"/>
      <c r="I193" s="233"/>
      <c r="J193" s="233"/>
      <c r="K193" s="233"/>
      <c r="L193" s="233"/>
      <c r="M193" s="233"/>
      <c r="N193" s="237"/>
      <c r="O193" s="230"/>
      <c r="P193" s="231"/>
      <c r="Q193" s="231"/>
      <c r="R193" s="231"/>
      <c r="S193" s="231"/>
      <c r="T193" s="231"/>
      <c r="U193" s="231"/>
      <c r="V193" s="231"/>
      <c r="W193" s="231"/>
      <c r="X193" s="231"/>
      <c r="Y193" s="231"/>
      <c r="Z193" s="230"/>
      <c r="AA193" s="236"/>
      <c r="AB193" s="236"/>
      <c r="AC193" s="235"/>
      <c r="AD193" s="88"/>
      <c r="AF193" s="145">
        <f t="shared" si="33"/>
        <v>0</v>
      </c>
      <c r="AH193" s="15">
        <f t="shared" si="34"/>
        <v>0</v>
      </c>
      <c r="AI193" s="15">
        <f t="shared" si="34"/>
        <v>0</v>
      </c>
      <c r="AJ193" s="15">
        <f t="shared" si="35"/>
        <v>0</v>
      </c>
      <c r="AK193" s="15">
        <f t="shared" si="36"/>
        <v>0</v>
      </c>
      <c r="AL193" s="15"/>
      <c r="AM193" s="15"/>
    </row>
    <row r="194" spans="1:39" s="134" customFormat="1" ht="18.75" customHeight="1" x14ac:dyDescent="0.2">
      <c r="A194" s="220"/>
      <c r="B194" s="220"/>
      <c r="C194" s="220" t="s">
        <v>447</v>
      </c>
      <c r="D194" s="220"/>
      <c r="E194" s="220"/>
      <c r="F194" s="220"/>
      <c r="G194" s="238" t="s">
        <v>448</v>
      </c>
      <c r="H194" s="220" t="s">
        <v>13</v>
      </c>
      <c r="I194" s="253">
        <v>365000</v>
      </c>
      <c r="J194" s="253">
        <v>500000</v>
      </c>
      <c r="K194" s="233"/>
      <c r="L194" s="233">
        <f t="shared" si="38"/>
        <v>433000</v>
      </c>
      <c r="M194" s="253">
        <f t="shared" si="37"/>
        <v>433000</v>
      </c>
      <c r="N194" s="237"/>
      <c r="O194" s="230"/>
      <c r="P194" s="231"/>
      <c r="Q194" s="231"/>
      <c r="R194" s="231"/>
      <c r="S194" s="231"/>
      <c r="T194" s="231"/>
      <c r="U194" s="231"/>
      <c r="V194" s="231"/>
      <c r="W194" s="231"/>
      <c r="X194" s="231"/>
      <c r="Y194" s="231"/>
      <c r="Z194" s="230"/>
      <c r="AA194" s="264">
        <v>760000</v>
      </c>
      <c r="AB194" s="264">
        <v>1200000</v>
      </c>
      <c r="AC194" s="264">
        <f>AA194</f>
        <v>760000</v>
      </c>
      <c r="AD194" s="124" t="s">
        <v>1269</v>
      </c>
      <c r="AE194" s="131"/>
      <c r="AF194" s="145">
        <f t="shared" si="33"/>
        <v>327000</v>
      </c>
      <c r="AG194" s="131"/>
      <c r="AH194" s="133">
        <f t="shared" si="34"/>
        <v>395000</v>
      </c>
      <c r="AI194" s="133">
        <f t="shared" si="34"/>
        <v>700000</v>
      </c>
      <c r="AJ194" s="133">
        <f t="shared" si="35"/>
        <v>-327000</v>
      </c>
      <c r="AK194" s="133">
        <f t="shared" si="36"/>
        <v>767000</v>
      </c>
      <c r="AL194" s="133"/>
      <c r="AM194" s="133"/>
    </row>
    <row r="195" spans="1:39" ht="21.75" customHeight="1" x14ac:dyDescent="0.25">
      <c r="A195" s="232"/>
      <c r="B195" s="220"/>
      <c r="C195" s="232" t="s">
        <v>449</v>
      </c>
      <c r="D195" s="232"/>
      <c r="E195" s="232"/>
      <c r="F195" s="232"/>
      <c r="G195" s="238" t="s">
        <v>450</v>
      </c>
      <c r="H195" s="232"/>
      <c r="I195" s="233">
        <v>1750000</v>
      </c>
      <c r="J195" s="233">
        <v>2500000</v>
      </c>
      <c r="K195" s="233"/>
      <c r="L195" s="233">
        <f t="shared" si="38"/>
        <v>2125000</v>
      </c>
      <c r="M195" s="233">
        <f t="shared" si="37"/>
        <v>2125000</v>
      </c>
      <c r="N195" s="237"/>
      <c r="O195" s="230"/>
      <c r="P195" s="231"/>
      <c r="Q195" s="231"/>
      <c r="R195" s="231"/>
      <c r="S195" s="231"/>
      <c r="T195" s="231"/>
      <c r="U195" s="231"/>
      <c r="V195" s="231"/>
      <c r="W195" s="231"/>
      <c r="X195" s="231"/>
      <c r="Y195" s="231"/>
      <c r="Z195" s="230"/>
      <c r="AA195" s="236"/>
      <c r="AB195" s="236"/>
      <c r="AC195" s="262"/>
      <c r="AD195" s="164" t="s">
        <v>1308</v>
      </c>
      <c r="AF195" s="145">
        <f t="shared" si="33"/>
        <v>-2125000</v>
      </c>
      <c r="AH195" s="15">
        <f t="shared" si="34"/>
        <v>-1750000</v>
      </c>
      <c r="AI195" s="15">
        <f t="shared" si="34"/>
        <v>-2500000</v>
      </c>
      <c r="AJ195" s="15">
        <f t="shared" si="35"/>
        <v>2125000</v>
      </c>
      <c r="AK195" s="15">
        <f t="shared" si="36"/>
        <v>-2125000</v>
      </c>
      <c r="AL195" s="15"/>
      <c r="AM195" s="15"/>
    </row>
    <row r="196" spans="1:39" ht="30" customHeight="1" x14ac:dyDescent="0.2">
      <c r="A196" s="232"/>
      <c r="B196" s="220"/>
      <c r="C196" s="232"/>
      <c r="D196" s="244" t="s">
        <v>1200</v>
      </c>
      <c r="E196" s="244"/>
      <c r="F196" s="244"/>
      <c r="G196" s="239" t="s">
        <v>1201</v>
      </c>
      <c r="H196" s="232" t="s">
        <v>13</v>
      </c>
      <c r="I196" s="233"/>
      <c r="J196" s="233"/>
      <c r="K196" s="233"/>
      <c r="L196" s="233"/>
      <c r="M196" s="233"/>
      <c r="N196" s="237"/>
      <c r="O196" s="230"/>
      <c r="P196" s="231"/>
      <c r="Q196" s="231"/>
      <c r="R196" s="231"/>
      <c r="S196" s="231"/>
      <c r="T196" s="231"/>
      <c r="U196" s="231"/>
      <c r="V196" s="231"/>
      <c r="W196" s="231"/>
      <c r="X196" s="231"/>
      <c r="Y196" s="231"/>
      <c r="Z196" s="230"/>
      <c r="AA196" s="261">
        <v>1750000</v>
      </c>
      <c r="AB196" s="261">
        <v>2500000</v>
      </c>
      <c r="AC196" s="261">
        <f>M195</f>
        <v>2125000</v>
      </c>
      <c r="AD196" s="165"/>
      <c r="AF196" s="145">
        <f t="shared" si="33"/>
        <v>2125000</v>
      </c>
      <c r="AH196" s="15">
        <f t="shared" ref="AH196:AH259" si="39">AA196-I196</f>
        <v>1750000</v>
      </c>
      <c r="AI196" s="15">
        <f t="shared" ref="AI196:AI259" si="40">AB196-J196</f>
        <v>2500000</v>
      </c>
      <c r="AJ196" s="15"/>
      <c r="AK196" s="15"/>
      <c r="AL196" s="15"/>
      <c r="AM196" s="15"/>
    </row>
    <row r="197" spans="1:39" ht="32.25" customHeight="1" x14ac:dyDescent="0.2">
      <c r="A197" s="232"/>
      <c r="B197" s="220"/>
      <c r="C197" s="232"/>
      <c r="D197" s="244" t="s">
        <v>1202</v>
      </c>
      <c r="E197" s="244"/>
      <c r="F197" s="244"/>
      <c r="G197" s="239" t="s">
        <v>1203</v>
      </c>
      <c r="H197" s="232" t="s">
        <v>13</v>
      </c>
      <c r="I197" s="233"/>
      <c r="J197" s="233"/>
      <c r="K197" s="233"/>
      <c r="L197" s="233"/>
      <c r="M197" s="233"/>
      <c r="N197" s="237"/>
      <c r="O197" s="230"/>
      <c r="P197" s="231"/>
      <c r="Q197" s="231"/>
      <c r="R197" s="231"/>
      <c r="S197" s="231"/>
      <c r="T197" s="231"/>
      <c r="U197" s="231"/>
      <c r="V197" s="231"/>
      <c r="W197" s="231"/>
      <c r="X197" s="231"/>
      <c r="Y197" s="231"/>
      <c r="Z197" s="230"/>
      <c r="AA197" s="261">
        <v>910000</v>
      </c>
      <c r="AB197" s="261">
        <v>1750000</v>
      </c>
      <c r="AC197" s="263">
        <f>ROUND((AA197+AB197)/2,0)</f>
        <v>1330000</v>
      </c>
      <c r="AD197" s="166"/>
      <c r="AF197" s="145">
        <f t="shared" si="33"/>
        <v>1330000</v>
      </c>
      <c r="AH197" s="15">
        <f t="shared" si="39"/>
        <v>910000</v>
      </c>
      <c r="AI197" s="15">
        <f t="shared" si="40"/>
        <v>1750000</v>
      </c>
      <c r="AJ197" s="15"/>
      <c r="AK197" s="15"/>
      <c r="AL197" s="15"/>
      <c r="AM197" s="15"/>
    </row>
    <row r="198" spans="1:39" ht="23.25" customHeight="1" x14ac:dyDescent="0.2">
      <c r="A198" s="232"/>
      <c r="B198" s="220" t="s">
        <v>451</v>
      </c>
      <c r="C198" s="232"/>
      <c r="D198" s="232"/>
      <c r="E198" s="232"/>
      <c r="F198" s="232"/>
      <c r="G198" s="226" t="s">
        <v>1215</v>
      </c>
      <c r="H198" s="232"/>
      <c r="I198" s="233"/>
      <c r="J198" s="233"/>
      <c r="K198" s="233"/>
      <c r="L198" s="233"/>
      <c r="M198" s="233"/>
      <c r="N198" s="237"/>
      <c r="O198" s="230"/>
      <c r="P198" s="231"/>
      <c r="Q198" s="231"/>
      <c r="R198" s="231"/>
      <c r="S198" s="231"/>
      <c r="T198" s="231"/>
      <c r="U198" s="231"/>
      <c r="V198" s="231"/>
      <c r="W198" s="231"/>
      <c r="X198" s="231"/>
      <c r="Y198" s="231"/>
      <c r="Z198" s="230"/>
      <c r="AA198" s="235"/>
      <c r="AB198" s="235"/>
      <c r="AC198" s="235"/>
      <c r="AD198" s="88" t="s">
        <v>1309</v>
      </c>
      <c r="AE198" s="86" t="s">
        <v>1216</v>
      </c>
      <c r="AF198" s="145">
        <f t="shared" si="33"/>
        <v>0</v>
      </c>
      <c r="AH198" s="15">
        <f t="shared" si="39"/>
        <v>0</v>
      </c>
      <c r="AI198" s="15">
        <f t="shared" si="40"/>
        <v>0</v>
      </c>
      <c r="AJ198" s="15">
        <f t="shared" si="35"/>
        <v>0</v>
      </c>
      <c r="AK198" s="15">
        <f t="shared" si="36"/>
        <v>0</v>
      </c>
      <c r="AL198" s="15"/>
      <c r="AM198" s="15"/>
    </row>
    <row r="199" spans="1:39" ht="24" customHeight="1" x14ac:dyDescent="0.2">
      <c r="A199" s="232"/>
      <c r="B199" s="220"/>
      <c r="C199" s="244" t="s">
        <v>1204</v>
      </c>
      <c r="D199" s="258"/>
      <c r="E199" s="258"/>
      <c r="F199" s="258"/>
      <c r="G199" s="259" t="s">
        <v>410</v>
      </c>
      <c r="H199" s="232" t="s">
        <v>13</v>
      </c>
      <c r="I199" s="233">
        <v>280000</v>
      </c>
      <c r="J199" s="233">
        <v>400000</v>
      </c>
      <c r="K199" s="233"/>
      <c r="L199" s="233">
        <f t="shared" ref="L199" si="41">ROUND((I199+J199)/2,-3)</f>
        <v>340000</v>
      </c>
      <c r="M199" s="233">
        <f t="shared" ref="M199" si="42">L199</f>
        <v>340000</v>
      </c>
      <c r="N199" s="237"/>
      <c r="O199" s="230"/>
      <c r="P199" s="231"/>
      <c r="Q199" s="231"/>
      <c r="R199" s="231"/>
      <c r="S199" s="231"/>
      <c r="T199" s="231"/>
      <c r="U199" s="231"/>
      <c r="V199" s="231"/>
      <c r="W199" s="231"/>
      <c r="X199" s="231"/>
      <c r="Y199" s="231"/>
      <c r="Z199" s="230"/>
      <c r="AA199" s="235">
        <v>280000</v>
      </c>
      <c r="AB199" s="235">
        <v>400000</v>
      </c>
      <c r="AC199" s="235">
        <f t="shared" si="32"/>
        <v>340000</v>
      </c>
      <c r="AD199" s="88"/>
      <c r="AF199" s="145">
        <f t="shared" si="33"/>
        <v>0</v>
      </c>
      <c r="AH199" s="15">
        <f t="shared" si="39"/>
        <v>0</v>
      </c>
      <c r="AI199" s="15">
        <f t="shared" si="40"/>
        <v>0</v>
      </c>
      <c r="AJ199" s="15"/>
      <c r="AK199" s="15"/>
      <c r="AL199" s="15"/>
      <c r="AM199" s="15"/>
    </row>
    <row r="200" spans="1:39" ht="27.75" customHeight="1" x14ac:dyDescent="0.2">
      <c r="A200" s="232"/>
      <c r="B200" s="220"/>
      <c r="C200" s="244" t="s">
        <v>1205</v>
      </c>
      <c r="D200" s="258"/>
      <c r="E200" s="258"/>
      <c r="F200" s="258"/>
      <c r="G200" s="259" t="s">
        <v>1206</v>
      </c>
      <c r="H200" s="232" t="s">
        <v>13</v>
      </c>
      <c r="I200" s="233"/>
      <c r="J200" s="233"/>
      <c r="K200" s="233"/>
      <c r="L200" s="233"/>
      <c r="M200" s="233"/>
      <c r="N200" s="237"/>
      <c r="O200" s="230"/>
      <c r="P200" s="231"/>
      <c r="Q200" s="231"/>
      <c r="R200" s="231"/>
      <c r="S200" s="231"/>
      <c r="T200" s="231"/>
      <c r="U200" s="231"/>
      <c r="V200" s="231"/>
      <c r="W200" s="231"/>
      <c r="X200" s="231"/>
      <c r="Y200" s="231"/>
      <c r="Z200" s="230"/>
      <c r="AA200" s="235">
        <v>136000</v>
      </c>
      <c r="AB200" s="235">
        <v>176800</v>
      </c>
      <c r="AC200" s="256">
        <f>ROUND((AA200+AB200)/2,-3)</f>
        <v>156000</v>
      </c>
      <c r="AD200" s="88" t="s">
        <v>1295</v>
      </c>
      <c r="AF200" s="145">
        <f t="shared" si="33"/>
        <v>156000</v>
      </c>
      <c r="AH200" s="15">
        <f t="shared" si="39"/>
        <v>136000</v>
      </c>
      <c r="AI200" s="15">
        <f t="shared" si="40"/>
        <v>176800</v>
      </c>
      <c r="AJ200" s="15"/>
      <c r="AK200" s="15"/>
      <c r="AL200" s="15"/>
      <c r="AM200" s="15"/>
    </row>
    <row r="201" spans="1:39" ht="27.75" customHeight="1" x14ac:dyDescent="0.2">
      <c r="A201" s="232"/>
      <c r="B201" s="220"/>
      <c r="C201" s="244" t="s">
        <v>1207</v>
      </c>
      <c r="D201" s="258"/>
      <c r="E201" s="258"/>
      <c r="F201" s="258"/>
      <c r="G201" s="259" t="s">
        <v>1208</v>
      </c>
      <c r="H201" s="232" t="s">
        <v>13</v>
      </c>
      <c r="I201" s="233"/>
      <c r="J201" s="233"/>
      <c r="K201" s="233"/>
      <c r="L201" s="233"/>
      <c r="M201" s="233"/>
      <c r="N201" s="237"/>
      <c r="O201" s="230"/>
      <c r="P201" s="231"/>
      <c r="Q201" s="231"/>
      <c r="R201" s="231"/>
      <c r="S201" s="231"/>
      <c r="T201" s="231"/>
      <c r="U201" s="231"/>
      <c r="V201" s="231"/>
      <c r="W201" s="231"/>
      <c r="X201" s="231"/>
      <c r="Y201" s="231"/>
      <c r="Z201" s="230"/>
      <c r="AA201" s="235">
        <v>206000</v>
      </c>
      <c r="AB201" s="235">
        <v>270000</v>
      </c>
      <c r="AC201" s="256">
        <f t="shared" ref="AC201:AC217" si="43">ROUND((AA201+AB201)/2,-3)</f>
        <v>238000</v>
      </c>
      <c r="AD201" s="88" t="s">
        <v>1295</v>
      </c>
      <c r="AF201" s="145">
        <f t="shared" si="33"/>
        <v>238000</v>
      </c>
      <c r="AH201" s="15">
        <f t="shared" si="39"/>
        <v>206000</v>
      </c>
      <c r="AI201" s="15">
        <f t="shared" si="40"/>
        <v>270000</v>
      </c>
      <c r="AJ201" s="15"/>
      <c r="AK201" s="15"/>
      <c r="AL201" s="15"/>
      <c r="AM201" s="15"/>
    </row>
    <row r="202" spans="1:39" ht="21.75" customHeight="1" x14ac:dyDescent="0.2">
      <c r="A202" s="232"/>
      <c r="B202" s="220"/>
      <c r="C202" s="244" t="s">
        <v>1209</v>
      </c>
      <c r="D202" s="258"/>
      <c r="E202" s="258"/>
      <c r="F202" s="258"/>
      <c r="G202" s="259" t="s">
        <v>1210</v>
      </c>
      <c r="H202" s="232" t="s">
        <v>13</v>
      </c>
      <c r="I202" s="233"/>
      <c r="J202" s="233"/>
      <c r="K202" s="233"/>
      <c r="L202" s="233"/>
      <c r="M202" s="233"/>
      <c r="N202" s="237"/>
      <c r="O202" s="230"/>
      <c r="P202" s="231"/>
      <c r="Q202" s="231"/>
      <c r="R202" s="231"/>
      <c r="S202" s="231"/>
      <c r="T202" s="231"/>
      <c r="U202" s="231"/>
      <c r="V202" s="231"/>
      <c r="W202" s="231"/>
      <c r="X202" s="231"/>
      <c r="Y202" s="231"/>
      <c r="Z202" s="230"/>
      <c r="AA202" s="235">
        <v>192000</v>
      </c>
      <c r="AB202" s="235">
        <v>250000</v>
      </c>
      <c r="AC202" s="256">
        <f t="shared" si="43"/>
        <v>221000</v>
      </c>
      <c r="AD202" s="88" t="s">
        <v>1295</v>
      </c>
      <c r="AF202" s="145">
        <f t="shared" si="33"/>
        <v>221000</v>
      </c>
      <c r="AH202" s="15">
        <f t="shared" si="39"/>
        <v>192000</v>
      </c>
      <c r="AI202" s="15">
        <f t="shared" si="40"/>
        <v>250000</v>
      </c>
      <c r="AJ202" s="15"/>
      <c r="AK202" s="15"/>
      <c r="AL202" s="15"/>
      <c r="AM202" s="15"/>
    </row>
    <row r="203" spans="1:39" ht="30.75" customHeight="1" x14ac:dyDescent="0.2">
      <c r="A203" s="232"/>
      <c r="B203" s="220"/>
      <c r="C203" s="244" t="s">
        <v>1211</v>
      </c>
      <c r="D203" s="258"/>
      <c r="E203" s="258"/>
      <c r="F203" s="258"/>
      <c r="G203" s="259" t="s">
        <v>1212</v>
      </c>
      <c r="H203" s="232" t="s">
        <v>13</v>
      </c>
      <c r="I203" s="233"/>
      <c r="J203" s="233"/>
      <c r="K203" s="233"/>
      <c r="L203" s="233"/>
      <c r="M203" s="233"/>
      <c r="N203" s="237"/>
      <c r="O203" s="230"/>
      <c r="P203" s="231"/>
      <c r="Q203" s="231"/>
      <c r="R203" s="231"/>
      <c r="S203" s="231"/>
      <c r="T203" s="231"/>
      <c r="U203" s="231"/>
      <c r="V203" s="231"/>
      <c r="W203" s="231"/>
      <c r="X203" s="231"/>
      <c r="Y203" s="231"/>
      <c r="Z203" s="230"/>
      <c r="AA203" s="235">
        <v>1523000</v>
      </c>
      <c r="AB203" s="235">
        <v>2000000</v>
      </c>
      <c r="AC203" s="256">
        <f>ROUND((AA203+AB203)/2,-3)</f>
        <v>1762000</v>
      </c>
      <c r="AD203" s="88" t="s">
        <v>1295</v>
      </c>
      <c r="AF203" s="145">
        <f t="shared" si="33"/>
        <v>1762000</v>
      </c>
      <c r="AH203" s="15">
        <f t="shared" si="39"/>
        <v>1523000</v>
      </c>
      <c r="AI203" s="15">
        <f t="shared" si="40"/>
        <v>2000000</v>
      </c>
      <c r="AJ203" s="15"/>
      <c r="AK203" s="15"/>
      <c r="AL203" s="15"/>
      <c r="AM203" s="15"/>
    </row>
    <row r="204" spans="1:39" ht="45" x14ac:dyDescent="0.2">
      <c r="A204" s="232"/>
      <c r="B204" s="220"/>
      <c r="C204" s="244" t="s">
        <v>1213</v>
      </c>
      <c r="D204" s="258"/>
      <c r="E204" s="258"/>
      <c r="F204" s="258"/>
      <c r="G204" s="259" t="s">
        <v>1214</v>
      </c>
      <c r="H204" s="232" t="s">
        <v>13</v>
      </c>
      <c r="I204" s="233"/>
      <c r="J204" s="233"/>
      <c r="K204" s="233"/>
      <c r="L204" s="233"/>
      <c r="M204" s="233"/>
      <c r="N204" s="237"/>
      <c r="O204" s="230"/>
      <c r="P204" s="231"/>
      <c r="Q204" s="231"/>
      <c r="R204" s="231"/>
      <c r="S204" s="231"/>
      <c r="T204" s="231"/>
      <c r="U204" s="231"/>
      <c r="V204" s="231"/>
      <c r="W204" s="231"/>
      <c r="X204" s="231"/>
      <c r="Y204" s="231"/>
      <c r="Z204" s="230"/>
      <c r="AA204" s="235">
        <v>2302000</v>
      </c>
      <c r="AB204" s="235">
        <v>3000000</v>
      </c>
      <c r="AC204" s="256">
        <f t="shared" si="43"/>
        <v>2651000</v>
      </c>
      <c r="AD204" s="88" t="s">
        <v>1295</v>
      </c>
      <c r="AF204" s="145">
        <f t="shared" si="33"/>
        <v>2651000</v>
      </c>
      <c r="AH204" s="15">
        <f t="shared" si="39"/>
        <v>2302000</v>
      </c>
      <c r="AI204" s="15">
        <f t="shared" si="40"/>
        <v>3000000</v>
      </c>
      <c r="AJ204" s="15"/>
      <c r="AK204" s="15"/>
      <c r="AL204" s="15"/>
      <c r="AM204" s="15"/>
    </row>
    <row r="205" spans="1:39" ht="30.75" customHeight="1" x14ac:dyDescent="0.2">
      <c r="A205" s="232"/>
      <c r="B205" s="220" t="s">
        <v>452</v>
      </c>
      <c r="C205" s="232"/>
      <c r="D205" s="232"/>
      <c r="E205" s="232"/>
      <c r="F205" s="232"/>
      <c r="G205" s="226" t="s">
        <v>453</v>
      </c>
      <c r="H205" s="232"/>
      <c r="I205" s="233"/>
      <c r="J205" s="233"/>
      <c r="K205" s="233"/>
      <c r="L205" s="233"/>
      <c r="M205" s="233"/>
      <c r="N205" s="237"/>
      <c r="O205" s="230"/>
      <c r="P205" s="231"/>
      <c r="Q205" s="231"/>
      <c r="R205" s="231"/>
      <c r="S205" s="231"/>
      <c r="T205" s="231"/>
      <c r="U205" s="231"/>
      <c r="V205" s="231"/>
      <c r="W205" s="231"/>
      <c r="X205" s="231"/>
      <c r="Y205" s="231"/>
      <c r="Z205" s="230"/>
      <c r="AA205" s="235"/>
      <c r="AB205" s="235"/>
      <c r="AC205" s="235"/>
      <c r="AD205" s="88"/>
      <c r="AF205" s="145">
        <f t="shared" si="33"/>
        <v>0</v>
      </c>
      <c r="AH205" s="15">
        <f t="shared" si="39"/>
        <v>0</v>
      </c>
      <c r="AI205" s="15">
        <f t="shared" si="40"/>
        <v>0</v>
      </c>
      <c r="AJ205" s="15">
        <f t="shared" si="35"/>
        <v>0</v>
      </c>
      <c r="AK205" s="15">
        <f t="shared" si="36"/>
        <v>0</v>
      </c>
      <c r="AL205" s="15"/>
      <c r="AM205" s="15"/>
    </row>
    <row r="206" spans="1:39" s="140" customFormat="1" ht="50.25" customHeight="1" x14ac:dyDescent="0.2">
      <c r="A206" s="219"/>
      <c r="B206" s="219"/>
      <c r="C206" s="219" t="s">
        <v>454</v>
      </c>
      <c r="D206" s="265"/>
      <c r="E206" s="265"/>
      <c r="F206" s="265"/>
      <c r="G206" s="254" t="s">
        <v>1218</v>
      </c>
      <c r="H206" s="219" t="s">
        <v>101</v>
      </c>
      <c r="I206" s="248"/>
      <c r="J206" s="248"/>
      <c r="K206" s="234"/>
      <c r="L206" s="234"/>
      <c r="M206" s="248"/>
      <c r="N206" s="240"/>
      <c r="O206" s="256"/>
      <c r="P206" s="257"/>
      <c r="Q206" s="257"/>
      <c r="R206" s="257"/>
      <c r="S206" s="257"/>
      <c r="T206" s="257"/>
      <c r="U206" s="257"/>
      <c r="V206" s="257"/>
      <c r="W206" s="257"/>
      <c r="X206" s="257"/>
      <c r="Y206" s="257"/>
      <c r="Z206" s="256"/>
      <c r="AA206" s="248">
        <v>800000000</v>
      </c>
      <c r="AB206" s="248">
        <v>960000000</v>
      </c>
      <c r="AC206" s="266">
        <f t="shared" si="43"/>
        <v>880000000</v>
      </c>
      <c r="AD206" s="124" t="s">
        <v>1310</v>
      </c>
      <c r="AE206" s="139" t="s">
        <v>1219</v>
      </c>
      <c r="AF206" s="145">
        <f t="shared" ref="AF206:AF269" si="44">AC206-M206</f>
        <v>880000000</v>
      </c>
      <c r="AG206" s="139"/>
      <c r="AH206" s="133">
        <f t="shared" si="39"/>
        <v>800000000</v>
      </c>
      <c r="AI206" s="133">
        <f t="shared" si="40"/>
        <v>960000000</v>
      </c>
      <c r="AJ206" s="132"/>
      <c r="AK206" s="132"/>
      <c r="AL206" s="132"/>
      <c r="AM206" s="132"/>
    </row>
    <row r="207" spans="1:39" s="115" customFormat="1" ht="17.25" hidden="1" customHeight="1" x14ac:dyDescent="0.2">
      <c r="A207" s="267"/>
      <c r="B207" s="268"/>
      <c r="C207" s="267" t="s">
        <v>454</v>
      </c>
      <c r="D207" s="267"/>
      <c r="E207" s="267"/>
      <c r="F207" s="267"/>
      <c r="G207" s="269" t="s">
        <v>455</v>
      </c>
      <c r="H207" s="267"/>
      <c r="I207" s="270"/>
      <c r="J207" s="270"/>
      <c r="K207" s="270"/>
      <c r="L207" s="270"/>
      <c r="M207" s="270"/>
      <c r="N207" s="271"/>
      <c r="O207" s="272"/>
      <c r="P207" s="273"/>
      <c r="Q207" s="273"/>
      <c r="R207" s="273"/>
      <c r="S207" s="273"/>
      <c r="T207" s="273"/>
      <c r="U207" s="273"/>
      <c r="V207" s="273"/>
      <c r="W207" s="273"/>
      <c r="X207" s="273"/>
      <c r="Y207" s="273"/>
      <c r="Z207" s="272"/>
      <c r="AA207" s="274"/>
      <c r="AB207" s="274"/>
      <c r="AC207" s="256">
        <f t="shared" si="43"/>
        <v>0</v>
      </c>
      <c r="AD207" s="88"/>
      <c r="AE207" s="113"/>
      <c r="AF207" s="145">
        <f t="shared" si="44"/>
        <v>0</v>
      </c>
      <c r="AG207" s="113"/>
      <c r="AH207" s="15">
        <f t="shared" si="39"/>
        <v>0</v>
      </c>
      <c r="AI207" s="15">
        <f t="shared" si="40"/>
        <v>0</v>
      </c>
      <c r="AJ207" s="114">
        <f t="shared" si="35"/>
        <v>0</v>
      </c>
      <c r="AK207" s="114">
        <f t="shared" si="36"/>
        <v>0</v>
      </c>
      <c r="AL207" s="114"/>
      <c r="AM207" s="114"/>
    </row>
    <row r="208" spans="1:39" s="118" customFormat="1" ht="48" hidden="1" customHeight="1" x14ac:dyDescent="0.2">
      <c r="A208" s="275"/>
      <c r="B208" s="276"/>
      <c r="C208" s="275"/>
      <c r="D208" s="275" t="s">
        <v>456</v>
      </c>
      <c r="E208" s="277" t="s">
        <v>1217</v>
      </c>
      <c r="F208" s="277"/>
      <c r="G208" s="278" t="s">
        <v>457</v>
      </c>
      <c r="H208" s="275" t="s">
        <v>101</v>
      </c>
      <c r="I208" s="279">
        <v>3000000</v>
      </c>
      <c r="J208" s="279">
        <v>3600000</v>
      </c>
      <c r="K208" s="279"/>
      <c r="L208" s="279">
        <f t="shared" si="38"/>
        <v>3300000</v>
      </c>
      <c r="M208" s="279">
        <f t="shared" si="37"/>
        <v>3300000</v>
      </c>
      <c r="N208" s="278"/>
      <c r="O208" s="280"/>
      <c r="P208" s="281"/>
      <c r="Q208" s="281"/>
      <c r="R208" s="281"/>
      <c r="S208" s="281"/>
      <c r="T208" s="281"/>
      <c r="U208" s="281"/>
      <c r="V208" s="281"/>
      <c r="W208" s="281"/>
      <c r="X208" s="281"/>
      <c r="Y208" s="281"/>
      <c r="Z208" s="280"/>
      <c r="AA208" s="279"/>
      <c r="AB208" s="279"/>
      <c r="AC208" s="256">
        <f t="shared" si="43"/>
        <v>0</v>
      </c>
      <c r="AD208" s="88"/>
      <c r="AE208" s="116"/>
      <c r="AF208" s="145">
        <f t="shared" si="44"/>
        <v>-3300000</v>
      </c>
      <c r="AG208" s="116"/>
      <c r="AH208" s="15">
        <f t="shared" si="39"/>
        <v>-3000000</v>
      </c>
      <c r="AI208" s="15">
        <f t="shared" si="40"/>
        <v>-3600000</v>
      </c>
      <c r="AJ208" s="117">
        <f t="shared" si="35"/>
        <v>3300000</v>
      </c>
      <c r="AK208" s="117">
        <f t="shared" si="36"/>
        <v>-3300000</v>
      </c>
      <c r="AL208" s="117"/>
      <c r="AM208" s="117"/>
    </row>
    <row r="209" spans="1:39" s="118" customFormat="1" ht="33.75" hidden="1" customHeight="1" x14ac:dyDescent="0.2">
      <c r="A209" s="275"/>
      <c r="B209" s="276"/>
      <c r="C209" s="275"/>
      <c r="D209" s="275" t="s">
        <v>458</v>
      </c>
      <c r="E209" s="277"/>
      <c r="F209" s="277"/>
      <c r="G209" s="278" t="s">
        <v>459</v>
      </c>
      <c r="H209" s="275" t="s">
        <v>460</v>
      </c>
      <c r="I209" s="279">
        <v>25000000</v>
      </c>
      <c r="J209" s="279">
        <v>30000000</v>
      </c>
      <c r="K209" s="279"/>
      <c r="L209" s="279">
        <f t="shared" si="38"/>
        <v>27500000</v>
      </c>
      <c r="M209" s="279">
        <f t="shared" si="37"/>
        <v>27500000</v>
      </c>
      <c r="N209" s="278"/>
      <c r="O209" s="280"/>
      <c r="P209" s="281"/>
      <c r="Q209" s="281"/>
      <c r="R209" s="281"/>
      <c r="S209" s="281"/>
      <c r="T209" s="281"/>
      <c r="U209" s="281"/>
      <c r="V209" s="281"/>
      <c r="W209" s="281"/>
      <c r="X209" s="281"/>
      <c r="Y209" s="281"/>
      <c r="Z209" s="280"/>
      <c r="AA209" s="279"/>
      <c r="AB209" s="279"/>
      <c r="AC209" s="256">
        <f t="shared" si="43"/>
        <v>0</v>
      </c>
      <c r="AD209" s="88"/>
      <c r="AE209" s="116"/>
      <c r="AF209" s="145">
        <f t="shared" si="44"/>
        <v>-27500000</v>
      </c>
      <c r="AG209" s="116"/>
      <c r="AH209" s="15">
        <f t="shared" si="39"/>
        <v>-25000000</v>
      </c>
      <c r="AI209" s="15">
        <f t="shared" si="40"/>
        <v>-30000000</v>
      </c>
      <c r="AJ209" s="117">
        <f t="shared" si="35"/>
        <v>27500000</v>
      </c>
      <c r="AK209" s="117">
        <f t="shared" si="36"/>
        <v>-27500000</v>
      </c>
      <c r="AL209" s="117"/>
      <c r="AM209" s="117"/>
    </row>
    <row r="210" spans="1:39" s="118" customFormat="1" ht="33" hidden="1" customHeight="1" x14ac:dyDescent="0.2">
      <c r="A210" s="275"/>
      <c r="B210" s="276"/>
      <c r="C210" s="275"/>
      <c r="D210" s="275" t="s">
        <v>461</v>
      </c>
      <c r="E210" s="277"/>
      <c r="F210" s="277"/>
      <c r="G210" s="278" t="s">
        <v>462</v>
      </c>
      <c r="H210" s="275" t="s">
        <v>460</v>
      </c>
      <c r="I210" s="279">
        <v>500000</v>
      </c>
      <c r="J210" s="279">
        <v>600000</v>
      </c>
      <c r="K210" s="279"/>
      <c r="L210" s="279">
        <f t="shared" si="38"/>
        <v>550000</v>
      </c>
      <c r="M210" s="279">
        <f t="shared" si="37"/>
        <v>550000</v>
      </c>
      <c r="N210" s="278"/>
      <c r="O210" s="280"/>
      <c r="P210" s="281"/>
      <c r="Q210" s="281"/>
      <c r="R210" s="281"/>
      <c r="S210" s="281"/>
      <c r="T210" s="281"/>
      <c r="U210" s="281"/>
      <c r="V210" s="281"/>
      <c r="W210" s="281"/>
      <c r="X210" s="281"/>
      <c r="Y210" s="281"/>
      <c r="Z210" s="280"/>
      <c r="AA210" s="279"/>
      <c r="AB210" s="279"/>
      <c r="AC210" s="256">
        <f t="shared" si="43"/>
        <v>0</v>
      </c>
      <c r="AD210" s="88"/>
      <c r="AE210" s="116"/>
      <c r="AF210" s="145">
        <f t="shared" si="44"/>
        <v>-550000</v>
      </c>
      <c r="AG210" s="116"/>
      <c r="AH210" s="15">
        <f t="shared" si="39"/>
        <v>-500000</v>
      </c>
      <c r="AI210" s="15">
        <f t="shared" si="40"/>
        <v>-600000</v>
      </c>
      <c r="AJ210" s="117">
        <f t="shared" si="35"/>
        <v>550000</v>
      </c>
      <c r="AK210" s="117">
        <f t="shared" si="36"/>
        <v>-550000</v>
      </c>
      <c r="AL210" s="117"/>
      <c r="AM210" s="117"/>
    </row>
    <row r="211" spans="1:39" s="118" customFormat="1" ht="45" hidden="1" x14ac:dyDescent="0.2">
      <c r="A211" s="275"/>
      <c r="B211" s="276"/>
      <c r="C211" s="275"/>
      <c r="D211" s="275" t="s">
        <v>463</v>
      </c>
      <c r="E211" s="277"/>
      <c r="F211" s="277"/>
      <c r="G211" s="278" t="s">
        <v>464</v>
      </c>
      <c r="H211" s="275" t="s">
        <v>101</v>
      </c>
      <c r="I211" s="279">
        <v>3000000</v>
      </c>
      <c r="J211" s="279">
        <v>3600000</v>
      </c>
      <c r="K211" s="279"/>
      <c r="L211" s="279">
        <f t="shared" si="38"/>
        <v>3300000</v>
      </c>
      <c r="M211" s="279">
        <f t="shared" si="37"/>
        <v>3300000</v>
      </c>
      <c r="N211" s="278"/>
      <c r="O211" s="280"/>
      <c r="P211" s="281"/>
      <c r="Q211" s="281"/>
      <c r="R211" s="281"/>
      <c r="S211" s="281"/>
      <c r="T211" s="281"/>
      <c r="U211" s="281"/>
      <c r="V211" s="281"/>
      <c r="W211" s="281"/>
      <c r="X211" s="281"/>
      <c r="Y211" s="281"/>
      <c r="Z211" s="280"/>
      <c r="AA211" s="279"/>
      <c r="AB211" s="279"/>
      <c r="AC211" s="256">
        <f t="shared" si="43"/>
        <v>0</v>
      </c>
      <c r="AD211" s="88"/>
      <c r="AE211" s="116"/>
      <c r="AF211" s="145">
        <f t="shared" si="44"/>
        <v>-3300000</v>
      </c>
      <c r="AG211" s="116"/>
      <c r="AH211" s="15">
        <f t="shared" si="39"/>
        <v>-3000000</v>
      </c>
      <c r="AI211" s="15">
        <f t="shared" si="40"/>
        <v>-3600000</v>
      </c>
      <c r="AJ211" s="117">
        <f t="shared" si="35"/>
        <v>3300000</v>
      </c>
      <c r="AK211" s="117">
        <f t="shared" si="36"/>
        <v>-3300000</v>
      </c>
      <c r="AL211" s="117"/>
      <c r="AM211" s="117"/>
    </row>
    <row r="212" spans="1:39" s="140" customFormat="1" ht="51" customHeight="1" x14ac:dyDescent="0.2">
      <c r="A212" s="219"/>
      <c r="B212" s="219"/>
      <c r="C212" s="219" t="s">
        <v>465</v>
      </c>
      <c r="D212" s="265"/>
      <c r="E212" s="265"/>
      <c r="F212" s="265"/>
      <c r="G212" s="254" t="s">
        <v>1221</v>
      </c>
      <c r="H212" s="219" t="s">
        <v>101</v>
      </c>
      <c r="I212" s="248"/>
      <c r="J212" s="248"/>
      <c r="K212" s="234"/>
      <c r="L212" s="234"/>
      <c r="M212" s="248"/>
      <c r="N212" s="240"/>
      <c r="O212" s="256"/>
      <c r="P212" s="257"/>
      <c r="Q212" s="257"/>
      <c r="R212" s="257"/>
      <c r="S212" s="257"/>
      <c r="T212" s="257"/>
      <c r="U212" s="257"/>
      <c r="V212" s="257"/>
      <c r="W212" s="257"/>
      <c r="X212" s="257"/>
      <c r="Y212" s="257"/>
      <c r="Z212" s="256"/>
      <c r="AA212" s="248">
        <v>800000000</v>
      </c>
      <c r="AB212" s="248">
        <v>960000000</v>
      </c>
      <c r="AC212" s="266">
        <f t="shared" si="43"/>
        <v>880000000</v>
      </c>
      <c r="AD212" s="124" t="s">
        <v>1326</v>
      </c>
      <c r="AE212" s="139" t="s">
        <v>1222</v>
      </c>
      <c r="AF212" s="145">
        <f t="shared" si="44"/>
        <v>880000000</v>
      </c>
      <c r="AG212" s="139"/>
      <c r="AH212" s="133">
        <f t="shared" si="39"/>
        <v>800000000</v>
      </c>
      <c r="AI212" s="133">
        <f t="shared" si="40"/>
        <v>960000000</v>
      </c>
      <c r="AJ212" s="132"/>
      <c r="AK212" s="132"/>
      <c r="AL212" s="132"/>
      <c r="AM212" s="132"/>
    </row>
    <row r="213" spans="1:39" s="118" customFormat="1" ht="18.75" hidden="1" customHeight="1" x14ac:dyDescent="0.2">
      <c r="A213" s="275"/>
      <c r="B213" s="276"/>
      <c r="C213" s="275" t="s">
        <v>465</v>
      </c>
      <c r="D213" s="275"/>
      <c r="E213" s="275"/>
      <c r="F213" s="275"/>
      <c r="G213" s="282" t="s">
        <v>466</v>
      </c>
      <c r="H213" s="275"/>
      <c r="I213" s="279"/>
      <c r="J213" s="279"/>
      <c r="K213" s="279"/>
      <c r="L213" s="279"/>
      <c r="M213" s="279"/>
      <c r="N213" s="278"/>
      <c r="O213" s="280"/>
      <c r="P213" s="281"/>
      <c r="Q213" s="281"/>
      <c r="R213" s="281"/>
      <c r="S213" s="281"/>
      <c r="T213" s="281"/>
      <c r="U213" s="281"/>
      <c r="V213" s="281"/>
      <c r="W213" s="281"/>
      <c r="X213" s="281"/>
      <c r="Y213" s="281"/>
      <c r="Z213" s="280"/>
      <c r="AA213" s="279"/>
      <c r="AB213" s="279"/>
      <c r="AC213" s="256">
        <f t="shared" si="43"/>
        <v>0</v>
      </c>
      <c r="AD213" s="88"/>
      <c r="AE213" s="116"/>
      <c r="AF213" s="145">
        <f t="shared" si="44"/>
        <v>0</v>
      </c>
      <c r="AG213" s="116"/>
      <c r="AH213" s="15">
        <f t="shared" si="39"/>
        <v>0</v>
      </c>
      <c r="AI213" s="15">
        <f t="shared" si="40"/>
        <v>0</v>
      </c>
      <c r="AJ213" s="117">
        <f t="shared" si="35"/>
        <v>0</v>
      </c>
      <c r="AK213" s="117">
        <f t="shared" si="36"/>
        <v>0</v>
      </c>
      <c r="AL213" s="117"/>
      <c r="AM213" s="117"/>
    </row>
    <row r="214" spans="1:39" s="118" customFormat="1" ht="33.75" hidden="1" customHeight="1" x14ac:dyDescent="0.2">
      <c r="A214" s="275"/>
      <c r="B214" s="276"/>
      <c r="C214" s="275"/>
      <c r="D214" s="275" t="s">
        <v>467</v>
      </c>
      <c r="E214" s="277" t="s">
        <v>1220</v>
      </c>
      <c r="F214" s="277"/>
      <c r="G214" s="278" t="s">
        <v>468</v>
      </c>
      <c r="H214" s="275" t="s">
        <v>460</v>
      </c>
      <c r="I214" s="279">
        <v>25000000</v>
      </c>
      <c r="J214" s="279">
        <v>30000000</v>
      </c>
      <c r="K214" s="279"/>
      <c r="L214" s="279">
        <f t="shared" si="38"/>
        <v>27500000</v>
      </c>
      <c r="M214" s="279">
        <f t="shared" si="37"/>
        <v>27500000</v>
      </c>
      <c r="N214" s="278"/>
      <c r="O214" s="280"/>
      <c r="P214" s="281"/>
      <c r="Q214" s="281"/>
      <c r="R214" s="281"/>
      <c r="S214" s="281"/>
      <c r="T214" s="281"/>
      <c r="U214" s="281"/>
      <c r="V214" s="281"/>
      <c r="W214" s="281"/>
      <c r="X214" s="281"/>
      <c r="Y214" s="281"/>
      <c r="Z214" s="280"/>
      <c r="AA214" s="279"/>
      <c r="AB214" s="279"/>
      <c r="AC214" s="256">
        <f t="shared" si="43"/>
        <v>0</v>
      </c>
      <c r="AD214" s="88"/>
      <c r="AE214" s="116"/>
      <c r="AF214" s="145">
        <f t="shared" si="44"/>
        <v>-27500000</v>
      </c>
      <c r="AG214" s="116"/>
      <c r="AH214" s="15">
        <f t="shared" si="39"/>
        <v>-25000000</v>
      </c>
      <c r="AI214" s="15">
        <f t="shared" si="40"/>
        <v>-30000000</v>
      </c>
      <c r="AJ214" s="117">
        <f t="shared" si="35"/>
        <v>27500000</v>
      </c>
      <c r="AK214" s="117">
        <f t="shared" si="36"/>
        <v>-27500000</v>
      </c>
      <c r="AL214" s="117"/>
      <c r="AM214" s="117"/>
    </row>
    <row r="215" spans="1:39" s="118" customFormat="1" ht="32.25" hidden="1" customHeight="1" x14ac:dyDescent="0.2">
      <c r="A215" s="275"/>
      <c r="B215" s="276"/>
      <c r="C215" s="275"/>
      <c r="D215" s="275" t="s">
        <v>469</v>
      </c>
      <c r="E215" s="277"/>
      <c r="F215" s="277"/>
      <c r="G215" s="278" t="s">
        <v>470</v>
      </c>
      <c r="H215" s="275" t="s">
        <v>460</v>
      </c>
      <c r="I215" s="279">
        <v>500000</v>
      </c>
      <c r="J215" s="279">
        <v>600000</v>
      </c>
      <c r="K215" s="279"/>
      <c r="L215" s="279">
        <f t="shared" si="38"/>
        <v>550000</v>
      </c>
      <c r="M215" s="279">
        <f t="shared" si="37"/>
        <v>550000</v>
      </c>
      <c r="N215" s="278"/>
      <c r="O215" s="280"/>
      <c r="P215" s="281"/>
      <c r="Q215" s="281"/>
      <c r="R215" s="281"/>
      <c r="S215" s="281"/>
      <c r="T215" s="281"/>
      <c r="U215" s="281"/>
      <c r="V215" s="281"/>
      <c r="W215" s="281"/>
      <c r="X215" s="281"/>
      <c r="Y215" s="281"/>
      <c r="Z215" s="280"/>
      <c r="AA215" s="283"/>
      <c r="AB215" s="283"/>
      <c r="AC215" s="256">
        <f t="shared" si="43"/>
        <v>0</v>
      </c>
      <c r="AD215" s="88"/>
      <c r="AE215" s="116"/>
      <c r="AF215" s="145">
        <f t="shared" si="44"/>
        <v>-550000</v>
      </c>
      <c r="AG215" s="116"/>
      <c r="AH215" s="15">
        <f t="shared" si="39"/>
        <v>-500000</v>
      </c>
      <c r="AI215" s="15">
        <f t="shared" si="40"/>
        <v>-600000</v>
      </c>
      <c r="AJ215" s="117">
        <f t="shared" si="35"/>
        <v>550000</v>
      </c>
      <c r="AK215" s="117">
        <f t="shared" si="36"/>
        <v>-550000</v>
      </c>
      <c r="AL215" s="117"/>
      <c r="AM215" s="117"/>
    </row>
    <row r="216" spans="1:39" s="118" customFormat="1" ht="34.5" hidden="1" customHeight="1" x14ac:dyDescent="0.2">
      <c r="A216" s="275"/>
      <c r="B216" s="276"/>
      <c r="C216" s="275"/>
      <c r="D216" s="275" t="s">
        <v>960</v>
      </c>
      <c r="E216" s="277"/>
      <c r="F216" s="277"/>
      <c r="G216" s="278" t="s">
        <v>471</v>
      </c>
      <c r="H216" s="275" t="s">
        <v>101</v>
      </c>
      <c r="I216" s="279">
        <v>3000000</v>
      </c>
      <c r="J216" s="279">
        <v>3600000</v>
      </c>
      <c r="K216" s="279"/>
      <c r="L216" s="279">
        <f t="shared" si="38"/>
        <v>3300000</v>
      </c>
      <c r="M216" s="279">
        <f t="shared" si="37"/>
        <v>3300000</v>
      </c>
      <c r="N216" s="278"/>
      <c r="O216" s="280"/>
      <c r="P216" s="281"/>
      <c r="Q216" s="281"/>
      <c r="R216" s="281"/>
      <c r="S216" s="281"/>
      <c r="T216" s="281"/>
      <c r="U216" s="281"/>
      <c r="V216" s="281"/>
      <c r="W216" s="281"/>
      <c r="X216" s="281"/>
      <c r="Y216" s="281"/>
      <c r="Z216" s="280"/>
      <c r="AA216" s="279"/>
      <c r="AB216" s="279"/>
      <c r="AC216" s="256">
        <f t="shared" si="43"/>
        <v>0</v>
      </c>
      <c r="AD216" s="88"/>
      <c r="AE216" s="116"/>
      <c r="AF216" s="145">
        <f t="shared" si="44"/>
        <v>-3300000</v>
      </c>
      <c r="AG216" s="116"/>
      <c r="AH216" s="15">
        <f t="shared" si="39"/>
        <v>-3000000</v>
      </c>
      <c r="AI216" s="15">
        <f t="shared" si="40"/>
        <v>-3600000</v>
      </c>
      <c r="AJ216" s="117">
        <f t="shared" si="35"/>
        <v>3300000</v>
      </c>
      <c r="AK216" s="117">
        <f t="shared" si="36"/>
        <v>-3300000</v>
      </c>
      <c r="AL216" s="117"/>
      <c r="AM216" s="117"/>
    </row>
    <row r="217" spans="1:39" s="140" customFormat="1" ht="48" customHeight="1" x14ac:dyDescent="0.2">
      <c r="A217" s="219"/>
      <c r="B217" s="219"/>
      <c r="C217" s="219" t="s">
        <v>472</v>
      </c>
      <c r="D217" s="265"/>
      <c r="E217" s="265"/>
      <c r="F217" s="265"/>
      <c r="G217" s="254" t="s">
        <v>1223</v>
      </c>
      <c r="H217" s="219" t="s">
        <v>101</v>
      </c>
      <c r="I217" s="248"/>
      <c r="J217" s="248"/>
      <c r="K217" s="234"/>
      <c r="L217" s="234"/>
      <c r="M217" s="248"/>
      <c r="N217" s="240"/>
      <c r="O217" s="256"/>
      <c r="P217" s="257"/>
      <c r="Q217" s="257"/>
      <c r="R217" s="257"/>
      <c r="S217" s="257"/>
      <c r="T217" s="257"/>
      <c r="U217" s="257"/>
      <c r="V217" s="257"/>
      <c r="W217" s="257"/>
      <c r="X217" s="257"/>
      <c r="Y217" s="257"/>
      <c r="Z217" s="256"/>
      <c r="AA217" s="248">
        <v>800000000</v>
      </c>
      <c r="AB217" s="248">
        <v>960000000</v>
      </c>
      <c r="AC217" s="266">
        <f t="shared" si="43"/>
        <v>880000000</v>
      </c>
      <c r="AD217" s="124" t="s">
        <v>1311</v>
      </c>
      <c r="AE217" s="139" t="s">
        <v>1224</v>
      </c>
      <c r="AF217" s="145">
        <f t="shared" si="44"/>
        <v>880000000</v>
      </c>
      <c r="AG217" s="139"/>
      <c r="AH217" s="133">
        <f t="shared" si="39"/>
        <v>800000000</v>
      </c>
      <c r="AI217" s="133">
        <f t="shared" si="40"/>
        <v>960000000</v>
      </c>
      <c r="AJ217" s="132"/>
      <c r="AK217" s="132"/>
      <c r="AL217" s="132"/>
      <c r="AM217" s="132"/>
    </row>
    <row r="218" spans="1:39" s="118" customFormat="1" ht="19.5" hidden="1" customHeight="1" x14ac:dyDescent="0.2">
      <c r="A218" s="275"/>
      <c r="B218" s="276"/>
      <c r="C218" s="275" t="s">
        <v>472</v>
      </c>
      <c r="D218" s="275"/>
      <c r="E218" s="277" t="s">
        <v>1220</v>
      </c>
      <c r="F218" s="277"/>
      <c r="G218" s="282" t="s">
        <v>473</v>
      </c>
      <c r="H218" s="275"/>
      <c r="I218" s="279"/>
      <c r="J218" s="279"/>
      <c r="K218" s="279"/>
      <c r="L218" s="279"/>
      <c r="M218" s="279"/>
      <c r="N218" s="278"/>
      <c r="O218" s="280"/>
      <c r="P218" s="281"/>
      <c r="Q218" s="281"/>
      <c r="R218" s="281"/>
      <c r="S218" s="281"/>
      <c r="T218" s="281"/>
      <c r="U218" s="281"/>
      <c r="V218" s="281"/>
      <c r="W218" s="281"/>
      <c r="X218" s="281"/>
      <c r="Y218" s="281"/>
      <c r="Z218" s="280"/>
      <c r="AA218" s="279"/>
      <c r="AB218" s="279"/>
      <c r="AC218" s="235"/>
      <c r="AD218" s="88"/>
      <c r="AE218" s="116"/>
      <c r="AF218" s="145">
        <f t="shared" si="44"/>
        <v>0</v>
      </c>
      <c r="AG218" s="116"/>
      <c r="AH218" s="15">
        <f t="shared" si="39"/>
        <v>0</v>
      </c>
      <c r="AI218" s="15">
        <f t="shared" si="40"/>
        <v>0</v>
      </c>
      <c r="AJ218" s="117">
        <f t="shared" si="35"/>
        <v>0</v>
      </c>
      <c r="AK218" s="117">
        <f t="shared" si="36"/>
        <v>0</v>
      </c>
      <c r="AL218" s="117"/>
      <c r="AM218" s="117"/>
    </row>
    <row r="219" spans="1:39" s="118" customFormat="1" ht="45" hidden="1" customHeight="1" x14ac:dyDescent="0.2">
      <c r="A219" s="275"/>
      <c r="B219" s="276"/>
      <c r="C219" s="275"/>
      <c r="D219" s="275" t="s">
        <v>474</v>
      </c>
      <c r="E219" s="277"/>
      <c r="F219" s="277"/>
      <c r="G219" s="278" t="s">
        <v>475</v>
      </c>
      <c r="H219" s="275" t="s">
        <v>101</v>
      </c>
      <c r="I219" s="279">
        <v>3000000</v>
      </c>
      <c r="J219" s="279">
        <v>3600000</v>
      </c>
      <c r="K219" s="279"/>
      <c r="L219" s="279">
        <f t="shared" si="38"/>
        <v>3300000</v>
      </c>
      <c r="M219" s="279">
        <f t="shared" si="37"/>
        <v>3300000</v>
      </c>
      <c r="N219" s="278"/>
      <c r="O219" s="280"/>
      <c r="P219" s="281"/>
      <c r="Q219" s="281"/>
      <c r="R219" s="281"/>
      <c r="S219" s="281"/>
      <c r="T219" s="281"/>
      <c r="U219" s="281"/>
      <c r="V219" s="281"/>
      <c r="W219" s="281"/>
      <c r="X219" s="281"/>
      <c r="Y219" s="281"/>
      <c r="Z219" s="280"/>
      <c r="AA219" s="279"/>
      <c r="AB219" s="279"/>
      <c r="AC219" s="235">
        <f t="shared" ref="AC219:AC265" si="45">M219</f>
        <v>3300000</v>
      </c>
      <c r="AD219" s="88"/>
      <c r="AE219" s="116"/>
      <c r="AF219" s="145">
        <f t="shared" si="44"/>
        <v>0</v>
      </c>
      <c r="AG219" s="116"/>
      <c r="AH219" s="15">
        <f t="shared" si="39"/>
        <v>-3000000</v>
      </c>
      <c r="AI219" s="15">
        <f t="shared" si="40"/>
        <v>-3600000</v>
      </c>
      <c r="AJ219" s="117">
        <f t="shared" si="35"/>
        <v>3300000</v>
      </c>
      <c r="AK219" s="117">
        <f t="shared" si="36"/>
        <v>-3300000</v>
      </c>
      <c r="AL219" s="117"/>
      <c r="AM219" s="117"/>
    </row>
    <row r="220" spans="1:39" s="118" customFormat="1" ht="47.25" hidden="1" customHeight="1" x14ac:dyDescent="0.2">
      <c r="A220" s="275"/>
      <c r="B220" s="276"/>
      <c r="C220" s="275"/>
      <c r="D220" s="275" t="s">
        <v>476</v>
      </c>
      <c r="E220" s="277"/>
      <c r="F220" s="277"/>
      <c r="G220" s="278" t="s">
        <v>477</v>
      </c>
      <c r="H220" s="275" t="s">
        <v>460</v>
      </c>
      <c r="I220" s="279">
        <v>500000</v>
      </c>
      <c r="J220" s="279">
        <v>600000</v>
      </c>
      <c r="K220" s="279"/>
      <c r="L220" s="279">
        <f t="shared" si="38"/>
        <v>550000</v>
      </c>
      <c r="M220" s="279">
        <f t="shared" si="37"/>
        <v>550000</v>
      </c>
      <c r="N220" s="278"/>
      <c r="O220" s="280"/>
      <c r="P220" s="281"/>
      <c r="Q220" s="281"/>
      <c r="R220" s="281"/>
      <c r="S220" s="281"/>
      <c r="T220" s="281"/>
      <c r="U220" s="281"/>
      <c r="V220" s="281"/>
      <c r="W220" s="281"/>
      <c r="X220" s="281"/>
      <c r="Y220" s="281"/>
      <c r="Z220" s="280"/>
      <c r="AA220" s="283"/>
      <c r="AB220" s="283"/>
      <c r="AC220" s="235">
        <f t="shared" si="45"/>
        <v>550000</v>
      </c>
      <c r="AD220" s="88"/>
      <c r="AE220" s="116"/>
      <c r="AF220" s="145">
        <f t="shared" si="44"/>
        <v>0</v>
      </c>
      <c r="AG220" s="116"/>
      <c r="AH220" s="15">
        <f t="shared" si="39"/>
        <v>-500000</v>
      </c>
      <c r="AI220" s="15">
        <f t="shared" si="40"/>
        <v>-600000</v>
      </c>
      <c r="AJ220" s="117">
        <f t="shared" si="35"/>
        <v>550000</v>
      </c>
      <c r="AK220" s="117">
        <f t="shared" si="36"/>
        <v>-550000</v>
      </c>
      <c r="AL220" s="117"/>
      <c r="AM220" s="117"/>
    </row>
    <row r="221" spans="1:39" ht="30.75" customHeight="1" x14ac:dyDescent="0.2">
      <c r="A221" s="232"/>
      <c r="B221" s="220" t="s">
        <v>478</v>
      </c>
      <c r="C221" s="232"/>
      <c r="D221" s="232"/>
      <c r="E221" s="232"/>
      <c r="F221" s="232"/>
      <c r="G221" s="252" t="s">
        <v>1312</v>
      </c>
      <c r="H221" s="232"/>
      <c r="I221" s="233"/>
      <c r="J221" s="233"/>
      <c r="K221" s="233"/>
      <c r="L221" s="233"/>
      <c r="M221" s="233"/>
      <c r="N221" s="237"/>
      <c r="O221" s="230"/>
      <c r="P221" s="231"/>
      <c r="Q221" s="231"/>
      <c r="R221" s="231"/>
      <c r="S221" s="231"/>
      <c r="T221" s="231"/>
      <c r="U221" s="231"/>
      <c r="V221" s="231"/>
      <c r="W221" s="231"/>
      <c r="X221" s="231"/>
      <c r="Y221" s="231"/>
      <c r="Z221" s="230"/>
      <c r="AA221" s="236"/>
      <c r="AB221" s="236"/>
      <c r="AC221" s="235"/>
      <c r="AD221" s="88"/>
      <c r="AE221" s="112" t="s">
        <v>1225</v>
      </c>
      <c r="AF221" s="145">
        <f t="shared" si="44"/>
        <v>0</v>
      </c>
      <c r="AG221" s="112"/>
      <c r="AH221" s="15">
        <f t="shared" si="39"/>
        <v>0</v>
      </c>
      <c r="AI221" s="15">
        <f t="shared" si="40"/>
        <v>0</v>
      </c>
      <c r="AJ221" s="15">
        <f t="shared" si="35"/>
        <v>0</v>
      </c>
      <c r="AK221" s="15">
        <f t="shared" si="36"/>
        <v>0</v>
      </c>
      <c r="AL221" s="15"/>
      <c r="AM221" s="15"/>
    </row>
    <row r="222" spans="1:39" ht="33" customHeight="1" x14ac:dyDescent="0.2">
      <c r="A222" s="232"/>
      <c r="B222" s="220" t="s">
        <v>479</v>
      </c>
      <c r="C222" s="232"/>
      <c r="D222" s="232"/>
      <c r="E222" s="232"/>
      <c r="F222" s="232"/>
      <c r="G222" s="252" t="s">
        <v>480</v>
      </c>
      <c r="H222" s="232"/>
      <c r="I222" s="233"/>
      <c r="J222" s="233"/>
      <c r="K222" s="233"/>
      <c r="L222" s="233"/>
      <c r="M222" s="233"/>
      <c r="N222" s="237"/>
      <c r="O222" s="230"/>
      <c r="P222" s="231"/>
      <c r="Q222" s="231"/>
      <c r="R222" s="231"/>
      <c r="S222" s="231"/>
      <c r="T222" s="231"/>
      <c r="U222" s="231"/>
      <c r="V222" s="231"/>
      <c r="W222" s="231"/>
      <c r="X222" s="231"/>
      <c r="Y222" s="231"/>
      <c r="Z222" s="230"/>
      <c r="AA222" s="235"/>
      <c r="AB222" s="235"/>
      <c r="AC222" s="235"/>
      <c r="AD222" s="125"/>
      <c r="AF222" s="145">
        <f t="shared" si="44"/>
        <v>0</v>
      </c>
      <c r="AH222" s="15">
        <f t="shared" si="39"/>
        <v>0</v>
      </c>
      <c r="AI222" s="15">
        <f t="shared" si="40"/>
        <v>0</v>
      </c>
      <c r="AJ222" s="15">
        <f t="shared" si="35"/>
        <v>0</v>
      </c>
      <c r="AK222" s="15">
        <f t="shared" si="36"/>
        <v>0</v>
      </c>
      <c r="AL222" s="15"/>
      <c r="AM222" s="15"/>
    </row>
    <row r="223" spans="1:39" ht="45" customHeight="1" x14ac:dyDescent="0.2">
      <c r="A223" s="232"/>
      <c r="B223" s="220"/>
      <c r="C223" s="232" t="s">
        <v>481</v>
      </c>
      <c r="D223" s="232"/>
      <c r="E223" s="232"/>
      <c r="F223" s="232"/>
      <c r="G223" s="238" t="s">
        <v>482</v>
      </c>
      <c r="H223" s="232" t="s">
        <v>460</v>
      </c>
      <c r="I223" s="233">
        <v>600000</v>
      </c>
      <c r="J223" s="233">
        <v>720000</v>
      </c>
      <c r="K223" s="233"/>
      <c r="L223" s="233">
        <f t="shared" si="38"/>
        <v>660000</v>
      </c>
      <c r="M223" s="233">
        <f t="shared" si="37"/>
        <v>660000</v>
      </c>
      <c r="N223" s="237"/>
      <c r="O223" s="230"/>
      <c r="P223" s="231"/>
      <c r="Q223" s="231"/>
      <c r="R223" s="231"/>
      <c r="S223" s="231"/>
      <c r="T223" s="231"/>
      <c r="U223" s="231"/>
      <c r="V223" s="231"/>
      <c r="W223" s="231"/>
      <c r="X223" s="231"/>
      <c r="Y223" s="231"/>
      <c r="Z223" s="230"/>
      <c r="AA223" s="235">
        <v>600000</v>
      </c>
      <c r="AB223" s="235">
        <v>720000</v>
      </c>
      <c r="AC223" s="235">
        <f t="shared" si="45"/>
        <v>660000</v>
      </c>
      <c r="AD223" s="88"/>
      <c r="AF223" s="145">
        <f t="shared" si="44"/>
        <v>0</v>
      </c>
      <c r="AH223" s="15">
        <f t="shared" si="39"/>
        <v>0</v>
      </c>
      <c r="AI223" s="15">
        <f t="shared" si="40"/>
        <v>0</v>
      </c>
      <c r="AJ223" s="15">
        <f t="shared" si="35"/>
        <v>60000</v>
      </c>
      <c r="AK223" s="15">
        <f t="shared" si="36"/>
        <v>60000</v>
      </c>
      <c r="AL223" s="15"/>
      <c r="AM223" s="15"/>
    </row>
    <row r="224" spans="1:39" ht="60" customHeight="1" x14ac:dyDescent="0.2">
      <c r="A224" s="232"/>
      <c r="B224" s="220" t="s">
        <v>483</v>
      </c>
      <c r="C224" s="232"/>
      <c r="D224" s="232"/>
      <c r="E224" s="232"/>
      <c r="F224" s="232"/>
      <c r="G224" s="226" t="s">
        <v>1226</v>
      </c>
      <c r="H224" s="232"/>
      <c r="I224" s="233"/>
      <c r="J224" s="233"/>
      <c r="K224" s="233"/>
      <c r="L224" s="233"/>
      <c r="M224" s="233"/>
      <c r="N224" s="237"/>
      <c r="O224" s="230"/>
      <c r="P224" s="231"/>
      <c r="Q224" s="231"/>
      <c r="R224" s="231"/>
      <c r="S224" s="231"/>
      <c r="T224" s="231"/>
      <c r="U224" s="231"/>
      <c r="V224" s="231"/>
      <c r="W224" s="231"/>
      <c r="X224" s="231"/>
      <c r="Y224" s="231"/>
      <c r="Z224" s="230"/>
      <c r="AA224" s="236"/>
      <c r="AB224" s="236"/>
      <c r="AC224" s="235"/>
      <c r="AD224" s="88" t="s">
        <v>1271</v>
      </c>
      <c r="AE224" s="86" t="s">
        <v>1313</v>
      </c>
      <c r="AF224" s="145">
        <f t="shared" si="44"/>
        <v>0</v>
      </c>
      <c r="AH224" s="15">
        <f t="shared" si="39"/>
        <v>0</v>
      </c>
      <c r="AI224" s="15">
        <f t="shared" si="40"/>
        <v>0</v>
      </c>
      <c r="AJ224" s="15">
        <f t="shared" si="35"/>
        <v>0</v>
      </c>
      <c r="AK224" s="15">
        <f t="shared" si="36"/>
        <v>0</v>
      </c>
      <c r="AL224" s="15"/>
      <c r="AM224" s="15"/>
    </row>
    <row r="225" spans="1:39" ht="33.75" customHeight="1" x14ac:dyDescent="0.2">
      <c r="A225" s="232"/>
      <c r="B225" s="220"/>
      <c r="C225" s="232" t="s">
        <v>484</v>
      </c>
      <c r="D225" s="232"/>
      <c r="E225" s="232"/>
      <c r="F225" s="232"/>
      <c r="G225" s="238" t="s">
        <v>485</v>
      </c>
      <c r="H225" s="232" t="s">
        <v>13</v>
      </c>
      <c r="I225" s="233">
        <v>800000000</v>
      </c>
      <c r="J225" s="233">
        <v>960000000</v>
      </c>
      <c r="K225" s="233"/>
      <c r="L225" s="233">
        <f t="shared" si="38"/>
        <v>880000000</v>
      </c>
      <c r="M225" s="233">
        <f t="shared" si="37"/>
        <v>880000000</v>
      </c>
      <c r="N225" s="237"/>
      <c r="O225" s="230"/>
      <c r="P225" s="231"/>
      <c r="Q225" s="231"/>
      <c r="R225" s="231"/>
      <c r="S225" s="231"/>
      <c r="T225" s="231"/>
      <c r="U225" s="231"/>
      <c r="V225" s="231"/>
      <c r="W225" s="231"/>
      <c r="X225" s="231"/>
      <c r="Y225" s="231"/>
      <c r="Z225" s="230"/>
      <c r="AA225" s="235">
        <v>800000000</v>
      </c>
      <c r="AB225" s="235">
        <v>960000000</v>
      </c>
      <c r="AC225" s="235">
        <f t="shared" si="45"/>
        <v>880000000</v>
      </c>
      <c r="AD225" s="88"/>
      <c r="AF225" s="145">
        <f t="shared" si="44"/>
        <v>0</v>
      </c>
      <c r="AH225" s="15">
        <f t="shared" si="39"/>
        <v>0</v>
      </c>
      <c r="AI225" s="15">
        <f t="shared" si="40"/>
        <v>0</v>
      </c>
      <c r="AJ225" s="15">
        <f t="shared" si="35"/>
        <v>80000000</v>
      </c>
      <c r="AK225" s="15">
        <f t="shared" si="36"/>
        <v>80000000</v>
      </c>
      <c r="AL225" s="15"/>
      <c r="AM225" s="15"/>
    </row>
    <row r="226" spans="1:39" ht="22.5" customHeight="1" x14ac:dyDescent="0.2">
      <c r="A226" s="232"/>
      <c r="B226" s="220"/>
      <c r="C226" s="232" t="s">
        <v>486</v>
      </c>
      <c r="D226" s="232"/>
      <c r="E226" s="232"/>
      <c r="F226" s="232"/>
      <c r="G226" s="238" t="s">
        <v>487</v>
      </c>
      <c r="H226" s="232" t="s">
        <v>13</v>
      </c>
      <c r="I226" s="233">
        <v>1000000000</v>
      </c>
      <c r="J226" s="233">
        <v>1200000000</v>
      </c>
      <c r="K226" s="233"/>
      <c r="L226" s="233">
        <f t="shared" si="38"/>
        <v>1100000000</v>
      </c>
      <c r="M226" s="233">
        <f t="shared" si="37"/>
        <v>1100000000</v>
      </c>
      <c r="N226" s="237"/>
      <c r="O226" s="230"/>
      <c r="P226" s="231"/>
      <c r="Q226" s="231"/>
      <c r="R226" s="231"/>
      <c r="S226" s="231"/>
      <c r="T226" s="231"/>
      <c r="U226" s="231"/>
      <c r="V226" s="231"/>
      <c r="W226" s="231"/>
      <c r="X226" s="231"/>
      <c r="Y226" s="231"/>
      <c r="Z226" s="230"/>
      <c r="AA226" s="235">
        <v>1000000000</v>
      </c>
      <c r="AB226" s="235">
        <v>1200000000</v>
      </c>
      <c r="AC226" s="235">
        <f t="shared" si="45"/>
        <v>1100000000</v>
      </c>
      <c r="AD226" s="88"/>
      <c r="AF226" s="145">
        <f t="shared" si="44"/>
        <v>0</v>
      </c>
      <c r="AH226" s="15">
        <f t="shared" si="39"/>
        <v>0</v>
      </c>
      <c r="AI226" s="15">
        <f t="shared" si="40"/>
        <v>0</v>
      </c>
      <c r="AJ226" s="15">
        <f t="shared" si="35"/>
        <v>100000000</v>
      </c>
      <c r="AK226" s="15">
        <f t="shared" si="36"/>
        <v>100000000</v>
      </c>
      <c r="AL226" s="15"/>
      <c r="AM226" s="15"/>
    </row>
    <row r="227" spans="1:39" ht="24" customHeight="1" x14ac:dyDescent="0.2">
      <c r="A227" s="232"/>
      <c r="B227" s="220"/>
      <c r="C227" s="232" t="s">
        <v>488</v>
      </c>
      <c r="D227" s="232"/>
      <c r="E227" s="232"/>
      <c r="F227" s="232"/>
      <c r="G227" s="238" t="s">
        <v>489</v>
      </c>
      <c r="H227" s="232" t="s">
        <v>13</v>
      </c>
      <c r="I227" s="233">
        <v>25000000</v>
      </c>
      <c r="J227" s="233">
        <v>30000000</v>
      </c>
      <c r="K227" s="233"/>
      <c r="L227" s="233">
        <f t="shared" si="38"/>
        <v>27500000</v>
      </c>
      <c r="M227" s="233">
        <f t="shared" si="37"/>
        <v>27500000</v>
      </c>
      <c r="N227" s="237"/>
      <c r="O227" s="230"/>
      <c r="P227" s="231"/>
      <c r="Q227" s="231"/>
      <c r="R227" s="231"/>
      <c r="S227" s="231"/>
      <c r="T227" s="231"/>
      <c r="U227" s="231"/>
      <c r="V227" s="231"/>
      <c r="W227" s="231"/>
      <c r="X227" s="231"/>
      <c r="Y227" s="231"/>
      <c r="Z227" s="230"/>
      <c r="AA227" s="235">
        <v>25000000</v>
      </c>
      <c r="AB227" s="235">
        <v>30000000</v>
      </c>
      <c r="AC227" s="235">
        <f t="shared" si="45"/>
        <v>27500000</v>
      </c>
      <c r="AD227" s="88"/>
      <c r="AF227" s="145">
        <f t="shared" si="44"/>
        <v>0</v>
      </c>
      <c r="AH227" s="15">
        <f t="shared" si="39"/>
        <v>0</v>
      </c>
      <c r="AI227" s="15">
        <f t="shared" si="40"/>
        <v>0</v>
      </c>
      <c r="AJ227" s="15">
        <f t="shared" si="35"/>
        <v>2500000</v>
      </c>
      <c r="AK227" s="15">
        <f t="shared" si="36"/>
        <v>2500000</v>
      </c>
      <c r="AL227" s="15"/>
      <c r="AM227" s="15"/>
    </row>
    <row r="228" spans="1:39" ht="34.5" customHeight="1" x14ac:dyDescent="0.2">
      <c r="A228" s="232"/>
      <c r="B228" s="220" t="s">
        <v>490</v>
      </c>
      <c r="C228" s="232"/>
      <c r="D228" s="232"/>
      <c r="E228" s="232"/>
      <c r="F228" s="232"/>
      <c r="G228" s="226" t="s">
        <v>491</v>
      </c>
      <c r="H228" s="232"/>
      <c r="I228" s="233"/>
      <c r="J228" s="233"/>
      <c r="K228" s="233"/>
      <c r="L228" s="233"/>
      <c r="M228" s="233"/>
      <c r="N228" s="237"/>
      <c r="O228" s="230"/>
      <c r="P228" s="231"/>
      <c r="Q228" s="231"/>
      <c r="R228" s="231"/>
      <c r="S228" s="231"/>
      <c r="T228" s="231"/>
      <c r="U228" s="231"/>
      <c r="V228" s="231"/>
      <c r="W228" s="231"/>
      <c r="X228" s="231"/>
      <c r="Y228" s="231"/>
      <c r="Z228" s="230"/>
      <c r="AA228" s="236"/>
      <c r="AB228" s="236"/>
      <c r="AC228" s="235"/>
      <c r="AD228" s="88"/>
      <c r="AF228" s="145">
        <f t="shared" si="44"/>
        <v>0</v>
      </c>
      <c r="AH228" s="15">
        <f t="shared" si="39"/>
        <v>0</v>
      </c>
      <c r="AI228" s="15">
        <f t="shared" si="40"/>
        <v>0</v>
      </c>
      <c r="AJ228" s="15">
        <f t="shared" si="35"/>
        <v>0</v>
      </c>
      <c r="AK228" s="15">
        <f t="shared" si="36"/>
        <v>0</v>
      </c>
      <c r="AL228" s="15"/>
      <c r="AM228" s="15"/>
    </row>
    <row r="229" spans="1:39" ht="20.25" customHeight="1" x14ac:dyDescent="0.2">
      <c r="A229" s="232"/>
      <c r="B229" s="232"/>
      <c r="C229" s="232" t="s">
        <v>492</v>
      </c>
      <c r="D229" s="232"/>
      <c r="E229" s="232"/>
      <c r="F229" s="232"/>
      <c r="G229" s="238" t="s">
        <v>493</v>
      </c>
      <c r="H229" s="232"/>
      <c r="I229" s="233"/>
      <c r="J229" s="233"/>
      <c r="K229" s="233"/>
      <c r="L229" s="233"/>
      <c r="M229" s="233"/>
      <c r="N229" s="232"/>
      <c r="O229" s="230"/>
      <c r="P229" s="231"/>
      <c r="Q229" s="231"/>
      <c r="R229" s="231"/>
      <c r="S229" s="231"/>
      <c r="T229" s="231"/>
      <c r="U229" s="231"/>
      <c r="V229" s="231"/>
      <c r="W229" s="231"/>
      <c r="X229" s="231"/>
      <c r="Y229" s="231"/>
      <c r="Z229" s="230"/>
      <c r="AA229" s="236"/>
      <c r="AB229" s="236"/>
      <c r="AC229" s="235"/>
      <c r="AD229" s="88"/>
      <c r="AF229" s="145">
        <f t="shared" si="44"/>
        <v>0</v>
      </c>
      <c r="AH229" s="15">
        <f t="shared" si="39"/>
        <v>0</v>
      </c>
      <c r="AI229" s="15">
        <f t="shared" si="40"/>
        <v>0</v>
      </c>
      <c r="AJ229" s="15">
        <f t="shared" si="35"/>
        <v>0</v>
      </c>
      <c r="AK229" s="15">
        <f t="shared" si="36"/>
        <v>0</v>
      </c>
      <c r="AL229" s="15"/>
      <c r="AM229" s="15"/>
    </row>
    <row r="230" spans="1:39" s="140" customFormat="1" ht="36" customHeight="1" x14ac:dyDescent="0.2">
      <c r="A230" s="219"/>
      <c r="B230" s="219"/>
      <c r="C230" s="219"/>
      <c r="D230" s="219" t="s">
        <v>494</v>
      </c>
      <c r="E230" s="219"/>
      <c r="F230" s="219"/>
      <c r="G230" s="247" t="s">
        <v>1398</v>
      </c>
      <c r="H230" s="219" t="s">
        <v>13</v>
      </c>
      <c r="I230" s="248">
        <v>315000</v>
      </c>
      <c r="J230" s="248">
        <v>450000</v>
      </c>
      <c r="K230" s="248"/>
      <c r="L230" s="248">
        <f t="shared" si="38"/>
        <v>383000</v>
      </c>
      <c r="M230" s="248">
        <f t="shared" si="37"/>
        <v>383000</v>
      </c>
      <c r="N230" s="219"/>
      <c r="O230" s="266"/>
      <c r="P230" s="284"/>
      <c r="Q230" s="284"/>
      <c r="R230" s="284"/>
      <c r="S230" s="284"/>
      <c r="T230" s="284"/>
      <c r="U230" s="284"/>
      <c r="V230" s="284"/>
      <c r="W230" s="284"/>
      <c r="X230" s="284"/>
      <c r="Y230" s="284"/>
      <c r="Z230" s="266"/>
      <c r="AA230" s="248">
        <v>40000</v>
      </c>
      <c r="AB230" s="248">
        <v>80000</v>
      </c>
      <c r="AC230" s="266">
        <f t="shared" ref="AC230:AC232" si="46">ROUND((AA230+AB230)/2,-3)</f>
        <v>60000</v>
      </c>
      <c r="AD230" s="170" t="s">
        <v>1315</v>
      </c>
      <c r="AE230" s="119" t="s">
        <v>1314</v>
      </c>
      <c r="AF230" s="147">
        <f t="shared" si="44"/>
        <v>-323000</v>
      </c>
      <c r="AG230" s="149"/>
      <c r="AH230" s="133">
        <f t="shared" si="39"/>
        <v>-275000</v>
      </c>
      <c r="AI230" s="133">
        <f t="shared" si="40"/>
        <v>-370000</v>
      </c>
      <c r="AJ230" s="132">
        <f t="shared" si="35"/>
        <v>343000</v>
      </c>
      <c r="AK230" s="132">
        <f t="shared" si="36"/>
        <v>-303000</v>
      </c>
      <c r="AL230" s="132"/>
      <c r="AM230" s="132"/>
    </row>
    <row r="231" spans="1:39" s="85" customFormat="1" ht="36" customHeight="1" x14ac:dyDescent="0.2">
      <c r="A231" s="255"/>
      <c r="B231" s="255"/>
      <c r="C231" s="255"/>
      <c r="D231" s="255" t="s">
        <v>495</v>
      </c>
      <c r="E231" s="255"/>
      <c r="F231" s="255"/>
      <c r="G231" s="240" t="s">
        <v>1399</v>
      </c>
      <c r="H231" s="255" t="s">
        <v>13</v>
      </c>
      <c r="I231" s="234"/>
      <c r="J231" s="234"/>
      <c r="K231" s="234"/>
      <c r="L231" s="234"/>
      <c r="M231" s="234"/>
      <c r="N231" s="255"/>
      <c r="O231" s="256"/>
      <c r="P231" s="257"/>
      <c r="Q231" s="257"/>
      <c r="R231" s="257"/>
      <c r="S231" s="257"/>
      <c r="T231" s="257"/>
      <c r="U231" s="257"/>
      <c r="V231" s="257"/>
      <c r="W231" s="257"/>
      <c r="X231" s="257"/>
      <c r="Y231" s="257"/>
      <c r="Z231" s="256"/>
      <c r="AA231" s="234">
        <v>110000</v>
      </c>
      <c r="AB231" s="234">
        <v>300000</v>
      </c>
      <c r="AC231" s="256">
        <f t="shared" si="46"/>
        <v>205000</v>
      </c>
      <c r="AD231" s="170"/>
      <c r="AE231" s="112"/>
      <c r="AF231" s="145">
        <f t="shared" si="44"/>
        <v>205000</v>
      </c>
      <c r="AG231" s="112"/>
      <c r="AH231" s="15">
        <f t="shared" si="39"/>
        <v>110000</v>
      </c>
      <c r="AI231" s="15">
        <f t="shared" si="40"/>
        <v>300000</v>
      </c>
      <c r="AJ231" s="84"/>
      <c r="AK231" s="84"/>
      <c r="AL231" s="84"/>
      <c r="AM231" s="84"/>
    </row>
    <row r="232" spans="1:39" s="85" customFormat="1" ht="37.5" customHeight="1" x14ac:dyDescent="0.2">
      <c r="A232" s="255"/>
      <c r="B232" s="255"/>
      <c r="C232" s="255"/>
      <c r="D232" s="255" t="s">
        <v>1227</v>
      </c>
      <c r="E232" s="255"/>
      <c r="F232" s="255"/>
      <c r="G232" s="240" t="s">
        <v>1400</v>
      </c>
      <c r="H232" s="255" t="s">
        <v>13</v>
      </c>
      <c r="I232" s="234"/>
      <c r="J232" s="234"/>
      <c r="K232" s="234"/>
      <c r="L232" s="234"/>
      <c r="M232" s="234"/>
      <c r="N232" s="255"/>
      <c r="O232" s="256"/>
      <c r="P232" s="257"/>
      <c r="Q232" s="257"/>
      <c r="R232" s="257"/>
      <c r="S232" s="257"/>
      <c r="T232" s="257"/>
      <c r="U232" s="257"/>
      <c r="V232" s="257"/>
      <c r="W232" s="257"/>
      <c r="X232" s="257"/>
      <c r="Y232" s="257"/>
      <c r="Z232" s="256"/>
      <c r="AA232" s="234">
        <v>300000</v>
      </c>
      <c r="AB232" s="234">
        <v>600000</v>
      </c>
      <c r="AC232" s="256">
        <f t="shared" si="46"/>
        <v>450000</v>
      </c>
      <c r="AD232" s="170"/>
      <c r="AE232" s="112"/>
      <c r="AF232" s="145">
        <f t="shared" si="44"/>
        <v>450000</v>
      </c>
      <c r="AG232" s="112"/>
      <c r="AH232" s="15">
        <f t="shared" si="39"/>
        <v>300000</v>
      </c>
      <c r="AI232" s="15">
        <f t="shared" si="40"/>
        <v>600000</v>
      </c>
      <c r="AJ232" s="84"/>
      <c r="AK232" s="84"/>
      <c r="AL232" s="84"/>
      <c r="AM232" s="84"/>
    </row>
    <row r="233" spans="1:39" ht="36.75" customHeight="1" x14ac:dyDescent="0.2">
      <c r="A233" s="232"/>
      <c r="B233" s="232"/>
      <c r="C233" s="232"/>
      <c r="D233" s="244" t="s">
        <v>1228</v>
      </c>
      <c r="E233" s="244"/>
      <c r="F233" s="244"/>
      <c r="G233" s="239" t="s">
        <v>1401</v>
      </c>
      <c r="H233" s="232" t="s">
        <v>13</v>
      </c>
      <c r="I233" s="233">
        <v>600000</v>
      </c>
      <c r="J233" s="233">
        <v>800000</v>
      </c>
      <c r="K233" s="233"/>
      <c r="L233" s="233">
        <f t="shared" si="38"/>
        <v>700000</v>
      </c>
      <c r="M233" s="233">
        <f t="shared" si="37"/>
        <v>700000</v>
      </c>
      <c r="N233" s="232"/>
      <c r="O233" s="230"/>
      <c r="P233" s="231"/>
      <c r="Q233" s="231"/>
      <c r="R233" s="231"/>
      <c r="S233" s="231"/>
      <c r="T233" s="231"/>
      <c r="U233" s="231"/>
      <c r="V233" s="231"/>
      <c r="W233" s="231"/>
      <c r="X233" s="231"/>
      <c r="Y233" s="231"/>
      <c r="Z233" s="230"/>
      <c r="AA233" s="235">
        <v>600000</v>
      </c>
      <c r="AB233" s="235">
        <v>800000</v>
      </c>
      <c r="AC233" s="235">
        <f t="shared" si="45"/>
        <v>700000</v>
      </c>
      <c r="AD233" s="88" t="s">
        <v>1272</v>
      </c>
      <c r="AF233" s="145">
        <f t="shared" si="44"/>
        <v>0</v>
      </c>
      <c r="AH233" s="15">
        <f t="shared" si="39"/>
        <v>0</v>
      </c>
      <c r="AI233" s="15">
        <f t="shared" si="40"/>
        <v>0</v>
      </c>
      <c r="AJ233" s="15">
        <f t="shared" si="35"/>
        <v>100000</v>
      </c>
      <c r="AK233" s="15">
        <f t="shared" si="36"/>
        <v>100000</v>
      </c>
      <c r="AL233" s="15"/>
      <c r="AM233" s="15"/>
    </row>
    <row r="234" spans="1:39" ht="33.75" customHeight="1" x14ac:dyDescent="0.2">
      <c r="A234" s="232"/>
      <c r="B234" s="232"/>
      <c r="C234" s="232"/>
      <c r="D234" s="244" t="s">
        <v>1229</v>
      </c>
      <c r="E234" s="244"/>
      <c r="F234" s="244"/>
      <c r="G234" s="239" t="s">
        <v>1402</v>
      </c>
      <c r="H234" s="232" t="s">
        <v>13</v>
      </c>
      <c r="I234" s="233">
        <v>800000</v>
      </c>
      <c r="J234" s="233">
        <v>1000000</v>
      </c>
      <c r="K234" s="233"/>
      <c r="L234" s="233">
        <f t="shared" si="38"/>
        <v>900000</v>
      </c>
      <c r="M234" s="233">
        <f t="shared" si="37"/>
        <v>900000</v>
      </c>
      <c r="N234" s="232"/>
      <c r="O234" s="230"/>
      <c r="P234" s="231"/>
      <c r="Q234" s="231"/>
      <c r="R234" s="231"/>
      <c r="S234" s="231"/>
      <c r="T234" s="231"/>
      <c r="U234" s="231"/>
      <c r="V234" s="231"/>
      <c r="W234" s="231"/>
      <c r="X234" s="231"/>
      <c r="Y234" s="231"/>
      <c r="Z234" s="230"/>
      <c r="AA234" s="235">
        <v>800000</v>
      </c>
      <c r="AB234" s="235">
        <v>1000000</v>
      </c>
      <c r="AC234" s="235">
        <f t="shared" si="45"/>
        <v>900000</v>
      </c>
      <c r="AD234" s="88" t="s">
        <v>1272</v>
      </c>
      <c r="AF234" s="145">
        <f t="shared" si="44"/>
        <v>0</v>
      </c>
      <c r="AH234" s="15">
        <f t="shared" si="39"/>
        <v>0</v>
      </c>
      <c r="AI234" s="15">
        <f t="shared" si="40"/>
        <v>0</v>
      </c>
      <c r="AJ234" s="15">
        <f t="shared" si="35"/>
        <v>100000</v>
      </c>
      <c r="AK234" s="15">
        <f t="shared" si="36"/>
        <v>100000</v>
      </c>
      <c r="AL234" s="15"/>
      <c r="AM234" s="15"/>
    </row>
    <row r="235" spans="1:39" ht="22.5" customHeight="1" x14ac:dyDescent="0.2">
      <c r="A235" s="232"/>
      <c r="B235" s="232"/>
      <c r="C235" s="232" t="s">
        <v>496</v>
      </c>
      <c r="D235" s="232"/>
      <c r="E235" s="232"/>
      <c r="F235" s="232"/>
      <c r="G235" s="238" t="s">
        <v>497</v>
      </c>
      <c r="H235" s="232"/>
      <c r="I235" s="233"/>
      <c r="J235" s="233"/>
      <c r="K235" s="233"/>
      <c r="L235" s="233"/>
      <c r="M235" s="233"/>
      <c r="N235" s="232"/>
      <c r="O235" s="230"/>
      <c r="P235" s="231"/>
      <c r="Q235" s="231"/>
      <c r="R235" s="231"/>
      <c r="S235" s="231"/>
      <c r="T235" s="231"/>
      <c r="U235" s="231"/>
      <c r="V235" s="231"/>
      <c r="W235" s="231"/>
      <c r="X235" s="231"/>
      <c r="Y235" s="231"/>
      <c r="Z235" s="230"/>
      <c r="AA235" s="235"/>
      <c r="AB235" s="235"/>
      <c r="AC235" s="235"/>
      <c r="AD235" s="88"/>
      <c r="AF235" s="145">
        <f t="shared" si="44"/>
        <v>0</v>
      </c>
      <c r="AH235" s="15">
        <f t="shared" si="39"/>
        <v>0</v>
      </c>
      <c r="AI235" s="15">
        <f t="shared" si="40"/>
        <v>0</v>
      </c>
      <c r="AJ235" s="15">
        <f t="shared" si="35"/>
        <v>0</v>
      </c>
      <c r="AK235" s="15">
        <f t="shared" si="36"/>
        <v>0</v>
      </c>
      <c r="AL235" s="15"/>
      <c r="AM235" s="15"/>
    </row>
    <row r="236" spans="1:39" s="140" customFormat="1" ht="40.5" customHeight="1" x14ac:dyDescent="0.2">
      <c r="A236" s="219"/>
      <c r="B236" s="219"/>
      <c r="C236" s="219"/>
      <c r="D236" s="219" t="s">
        <v>498</v>
      </c>
      <c r="E236" s="219"/>
      <c r="F236" s="219"/>
      <c r="G236" s="247" t="s">
        <v>1403</v>
      </c>
      <c r="H236" s="219" t="s">
        <v>13</v>
      </c>
      <c r="I236" s="248">
        <v>350000</v>
      </c>
      <c r="J236" s="248">
        <v>500000</v>
      </c>
      <c r="K236" s="248"/>
      <c r="L236" s="248">
        <f t="shared" si="38"/>
        <v>425000</v>
      </c>
      <c r="M236" s="248">
        <f t="shared" si="37"/>
        <v>425000</v>
      </c>
      <c r="N236" s="219"/>
      <c r="O236" s="266"/>
      <c r="P236" s="284"/>
      <c r="Q236" s="284"/>
      <c r="R236" s="284"/>
      <c r="S236" s="284"/>
      <c r="T236" s="284"/>
      <c r="U236" s="284"/>
      <c r="V236" s="284"/>
      <c r="W236" s="284"/>
      <c r="X236" s="284"/>
      <c r="Y236" s="284"/>
      <c r="Z236" s="266"/>
      <c r="AA236" s="248">
        <v>65000</v>
      </c>
      <c r="AB236" s="248">
        <v>150000</v>
      </c>
      <c r="AC236" s="266">
        <f t="shared" ref="AC236:AC238" si="47">ROUND((AA236+AB236)/2,-3)</f>
        <v>108000</v>
      </c>
      <c r="AD236" s="170" t="s">
        <v>1316</v>
      </c>
      <c r="AE236" s="112" t="s">
        <v>1230</v>
      </c>
      <c r="AF236" s="147">
        <f t="shared" si="44"/>
        <v>-317000</v>
      </c>
      <c r="AG236" s="139"/>
      <c r="AH236" s="133">
        <f t="shared" si="39"/>
        <v>-285000</v>
      </c>
      <c r="AI236" s="133">
        <f t="shared" si="40"/>
        <v>-350000</v>
      </c>
      <c r="AJ236" s="132">
        <f t="shared" si="35"/>
        <v>360000</v>
      </c>
      <c r="AK236" s="132">
        <f t="shared" si="36"/>
        <v>-275000</v>
      </c>
      <c r="AL236" s="132"/>
      <c r="AM236" s="132"/>
    </row>
    <row r="237" spans="1:39" s="85" customFormat="1" ht="46.5" x14ac:dyDescent="0.2">
      <c r="A237" s="255"/>
      <c r="B237" s="255"/>
      <c r="C237" s="255"/>
      <c r="D237" s="255" t="s">
        <v>499</v>
      </c>
      <c r="E237" s="255"/>
      <c r="F237" s="255"/>
      <c r="G237" s="240" t="s">
        <v>1404</v>
      </c>
      <c r="H237" s="255" t="s">
        <v>13</v>
      </c>
      <c r="I237" s="234"/>
      <c r="J237" s="234"/>
      <c r="K237" s="234"/>
      <c r="L237" s="234"/>
      <c r="M237" s="234"/>
      <c r="N237" s="255"/>
      <c r="O237" s="256"/>
      <c r="P237" s="257"/>
      <c r="Q237" s="257"/>
      <c r="R237" s="257"/>
      <c r="S237" s="257"/>
      <c r="T237" s="257"/>
      <c r="U237" s="257"/>
      <c r="V237" s="257"/>
      <c r="W237" s="257"/>
      <c r="X237" s="257"/>
      <c r="Y237" s="257"/>
      <c r="Z237" s="256"/>
      <c r="AA237" s="234">
        <v>200000</v>
      </c>
      <c r="AB237" s="234">
        <v>500000</v>
      </c>
      <c r="AC237" s="256">
        <f t="shared" si="47"/>
        <v>350000</v>
      </c>
      <c r="AD237" s="170"/>
      <c r="AE237" s="112"/>
      <c r="AF237" s="145">
        <f t="shared" si="44"/>
        <v>350000</v>
      </c>
      <c r="AG237" s="112"/>
      <c r="AH237" s="15">
        <f t="shared" si="39"/>
        <v>200000</v>
      </c>
      <c r="AI237" s="15">
        <f t="shared" si="40"/>
        <v>500000</v>
      </c>
      <c r="AJ237" s="84"/>
      <c r="AK237" s="84"/>
      <c r="AL237" s="84"/>
      <c r="AM237" s="84"/>
    </row>
    <row r="238" spans="1:39" s="85" customFormat="1" ht="46.5" x14ac:dyDescent="0.2">
      <c r="A238" s="255"/>
      <c r="B238" s="255"/>
      <c r="C238" s="255"/>
      <c r="D238" s="255" t="s">
        <v>500</v>
      </c>
      <c r="E238" s="255"/>
      <c r="F238" s="255"/>
      <c r="G238" s="240" t="s">
        <v>1405</v>
      </c>
      <c r="H238" s="255" t="s">
        <v>13</v>
      </c>
      <c r="I238" s="234"/>
      <c r="J238" s="234"/>
      <c r="K238" s="234"/>
      <c r="L238" s="234"/>
      <c r="M238" s="234"/>
      <c r="N238" s="255"/>
      <c r="O238" s="256"/>
      <c r="P238" s="257"/>
      <c r="Q238" s="257"/>
      <c r="R238" s="257"/>
      <c r="S238" s="257"/>
      <c r="T238" s="257"/>
      <c r="U238" s="257"/>
      <c r="V238" s="257"/>
      <c r="W238" s="257"/>
      <c r="X238" s="257"/>
      <c r="Y238" s="257"/>
      <c r="Z238" s="256"/>
      <c r="AA238" s="234">
        <v>500000</v>
      </c>
      <c r="AB238" s="234">
        <v>2500000</v>
      </c>
      <c r="AC238" s="256">
        <f t="shared" si="47"/>
        <v>1500000</v>
      </c>
      <c r="AD238" s="170"/>
      <c r="AE238" s="112"/>
      <c r="AF238" s="145">
        <f t="shared" si="44"/>
        <v>1500000</v>
      </c>
      <c r="AG238" s="112"/>
      <c r="AH238" s="15">
        <f t="shared" si="39"/>
        <v>500000</v>
      </c>
      <c r="AI238" s="15">
        <f t="shared" si="40"/>
        <v>2500000</v>
      </c>
      <c r="AJ238" s="84"/>
      <c r="AK238" s="84"/>
      <c r="AL238" s="84"/>
      <c r="AM238" s="84"/>
    </row>
    <row r="239" spans="1:39" ht="43.5" customHeight="1" x14ac:dyDescent="0.2">
      <c r="A239" s="232"/>
      <c r="B239" s="232"/>
      <c r="C239" s="232"/>
      <c r="D239" s="244" t="s">
        <v>1231</v>
      </c>
      <c r="E239" s="244"/>
      <c r="F239" s="244"/>
      <c r="G239" s="239" t="s">
        <v>1406</v>
      </c>
      <c r="H239" s="232" t="s">
        <v>13</v>
      </c>
      <c r="I239" s="233">
        <v>2500000</v>
      </c>
      <c r="J239" s="233">
        <v>3000000</v>
      </c>
      <c r="K239" s="233"/>
      <c r="L239" s="233">
        <f t="shared" si="38"/>
        <v>2750000</v>
      </c>
      <c r="M239" s="233">
        <f t="shared" si="37"/>
        <v>2750000</v>
      </c>
      <c r="N239" s="232"/>
      <c r="O239" s="230"/>
      <c r="P239" s="231"/>
      <c r="Q239" s="231"/>
      <c r="R239" s="231"/>
      <c r="S239" s="231"/>
      <c r="T239" s="231"/>
      <c r="U239" s="231"/>
      <c r="V239" s="231"/>
      <c r="W239" s="231"/>
      <c r="X239" s="231"/>
      <c r="Y239" s="231"/>
      <c r="Z239" s="230"/>
      <c r="AA239" s="235">
        <v>2500000</v>
      </c>
      <c r="AB239" s="235">
        <v>3000000</v>
      </c>
      <c r="AC239" s="235">
        <f t="shared" si="45"/>
        <v>2750000</v>
      </c>
      <c r="AD239" s="88" t="s">
        <v>1272</v>
      </c>
      <c r="AF239" s="145">
        <f t="shared" si="44"/>
        <v>0</v>
      </c>
      <c r="AH239" s="15">
        <f t="shared" si="39"/>
        <v>0</v>
      </c>
      <c r="AI239" s="15">
        <f t="shared" si="40"/>
        <v>0</v>
      </c>
      <c r="AJ239" s="15">
        <f t="shared" ref="AJ239:AJ265" si="48">M239-AA239</f>
        <v>250000</v>
      </c>
      <c r="AK239" s="15">
        <f t="shared" ref="AK239:AK265" si="49">AB239-M239</f>
        <v>250000</v>
      </c>
      <c r="AL239" s="15"/>
      <c r="AM239" s="15"/>
    </row>
    <row r="240" spans="1:39" ht="45.75" customHeight="1" x14ac:dyDescent="0.2">
      <c r="A240" s="232"/>
      <c r="B240" s="232"/>
      <c r="C240" s="232"/>
      <c r="D240" s="244" t="s">
        <v>1232</v>
      </c>
      <c r="E240" s="244"/>
      <c r="F240" s="244"/>
      <c r="G240" s="239" t="s">
        <v>1407</v>
      </c>
      <c r="H240" s="232" t="s">
        <v>13</v>
      </c>
      <c r="I240" s="233">
        <v>3000000</v>
      </c>
      <c r="J240" s="233">
        <v>3500000</v>
      </c>
      <c r="K240" s="233"/>
      <c r="L240" s="233">
        <f t="shared" si="38"/>
        <v>3250000</v>
      </c>
      <c r="M240" s="233">
        <f t="shared" si="37"/>
        <v>3250000</v>
      </c>
      <c r="N240" s="232"/>
      <c r="O240" s="230"/>
      <c r="P240" s="231"/>
      <c r="Q240" s="231"/>
      <c r="R240" s="231"/>
      <c r="S240" s="231"/>
      <c r="T240" s="231"/>
      <c r="U240" s="231"/>
      <c r="V240" s="231"/>
      <c r="W240" s="231"/>
      <c r="X240" s="231"/>
      <c r="Y240" s="231"/>
      <c r="Z240" s="230"/>
      <c r="AA240" s="235">
        <v>3000000</v>
      </c>
      <c r="AB240" s="235">
        <v>3500000</v>
      </c>
      <c r="AC240" s="235">
        <f t="shared" si="45"/>
        <v>3250000</v>
      </c>
      <c r="AD240" s="88" t="s">
        <v>1272</v>
      </c>
      <c r="AF240" s="145">
        <f t="shared" si="44"/>
        <v>0</v>
      </c>
      <c r="AH240" s="15">
        <f t="shared" si="39"/>
        <v>0</v>
      </c>
      <c r="AI240" s="15">
        <f t="shared" si="40"/>
        <v>0</v>
      </c>
      <c r="AJ240" s="15">
        <f t="shared" si="48"/>
        <v>250000</v>
      </c>
      <c r="AK240" s="15">
        <f t="shared" si="49"/>
        <v>250000</v>
      </c>
      <c r="AL240" s="15"/>
      <c r="AM240" s="15"/>
    </row>
    <row r="241" spans="1:39" ht="30.75" customHeight="1" x14ac:dyDescent="0.2">
      <c r="A241" s="232"/>
      <c r="B241" s="232"/>
      <c r="C241" s="232" t="s">
        <v>501</v>
      </c>
      <c r="D241" s="232"/>
      <c r="E241" s="232"/>
      <c r="F241" s="232"/>
      <c r="G241" s="238" t="s">
        <v>502</v>
      </c>
      <c r="H241" s="232" t="s">
        <v>13</v>
      </c>
      <c r="I241" s="233">
        <v>210000</v>
      </c>
      <c r="J241" s="233">
        <v>300000</v>
      </c>
      <c r="K241" s="233"/>
      <c r="L241" s="233">
        <f t="shared" si="38"/>
        <v>255000</v>
      </c>
      <c r="M241" s="233">
        <f t="shared" si="37"/>
        <v>255000</v>
      </c>
      <c r="N241" s="232"/>
      <c r="O241" s="230"/>
      <c r="P241" s="231"/>
      <c r="Q241" s="231"/>
      <c r="R241" s="231"/>
      <c r="S241" s="231"/>
      <c r="T241" s="231"/>
      <c r="U241" s="231"/>
      <c r="V241" s="231"/>
      <c r="W241" s="231"/>
      <c r="X241" s="231"/>
      <c r="Y241" s="231"/>
      <c r="Z241" s="230"/>
      <c r="AA241" s="235">
        <v>210000</v>
      </c>
      <c r="AB241" s="235">
        <v>300000</v>
      </c>
      <c r="AC241" s="235">
        <f t="shared" si="45"/>
        <v>255000</v>
      </c>
      <c r="AD241" s="88"/>
      <c r="AF241" s="145">
        <f t="shared" si="44"/>
        <v>0</v>
      </c>
      <c r="AH241" s="15">
        <f t="shared" si="39"/>
        <v>0</v>
      </c>
      <c r="AI241" s="15">
        <f t="shared" si="40"/>
        <v>0</v>
      </c>
      <c r="AJ241" s="15">
        <f t="shared" si="48"/>
        <v>45000</v>
      </c>
      <c r="AK241" s="15">
        <f t="shared" si="49"/>
        <v>45000</v>
      </c>
      <c r="AL241" s="15"/>
      <c r="AM241" s="15"/>
    </row>
    <row r="242" spans="1:39" ht="19.5" customHeight="1" x14ac:dyDescent="0.2">
      <c r="A242" s="232"/>
      <c r="B242" s="232"/>
      <c r="C242" s="232" t="s">
        <v>503</v>
      </c>
      <c r="D242" s="232"/>
      <c r="E242" s="232"/>
      <c r="F242" s="232"/>
      <c r="G242" s="238" t="s">
        <v>504</v>
      </c>
      <c r="H242" s="232"/>
      <c r="I242" s="233"/>
      <c r="J242" s="233"/>
      <c r="K242" s="233"/>
      <c r="L242" s="233"/>
      <c r="M242" s="233"/>
      <c r="N242" s="232"/>
      <c r="O242" s="230"/>
      <c r="P242" s="231"/>
      <c r="Q242" s="231"/>
      <c r="R242" s="231"/>
      <c r="S242" s="231"/>
      <c r="T242" s="231"/>
      <c r="U242" s="231"/>
      <c r="V242" s="231"/>
      <c r="W242" s="231"/>
      <c r="X242" s="231"/>
      <c r="Y242" s="231"/>
      <c r="Z242" s="230"/>
      <c r="AA242" s="236"/>
      <c r="AB242" s="236"/>
      <c r="AC242" s="235"/>
      <c r="AD242" s="88"/>
      <c r="AF242" s="145">
        <f t="shared" si="44"/>
        <v>0</v>
      </c>
      <c r="AH242" s="15">
        <f t="shared" si="39"/>
        <v>0</v>
      </c>
      <c r="AI242" s="15">
        <f t="shared" si="40"/>
        <v>0</v>
      </c>
      <c r="AJ242" s="15">
        <f t="shared" si="48"/>
        <v>0</v>
      </c>
      <c r="AK242" s="15">
        <f t="shared" si="49"/>
        <v>0</v>
      </c>
      <c r="AL242" s="15"/>
      <c r="AM242" s="15"/>
    </row>
    <row r="243" spans="1:39" ht="19.5" customHeight="1" x14ac:dyDescent="0.2">
      <c r="A243" s="232"/>
      <c r="B243" s="232"/>
      <c r="C243" s="232"/>
      <c r="D243" s="232" t="s">
        <v>505</v>
      </c>
      <c r="E243" s="232"/>
      <c r="F243" s="232"/>
      <c r="G243" s="237" t="s">
        <v>506</v>
      </c>
      <c r="H243" s="232" t="s">
        <v>13</v>
      </c>
      <c r="I243" s="233">
        <v>600000</v>
      </c>
      <c r="J243" s="233">
        <v>720000</v>
      </c>
      <c r="K243" s="233"/>
      <c r="L243" s="233">
        <f t="shared" si="38"/>
        <v>660000</v>
      </c>
      <c r="M243" s="233">
        <f t="shared" si="37"/>
        <v>660000</v>
      </c>
      <c r="N243" s="232"/>
      <c r="O243" s="230"/>
      <c r="P243" s="231"/>
      <c r="Q243" s="231"/>
      <c r="R243" s="231"/>
      <c r="S243" s="231"/>
      <c r="T243" s="231"/>
      <c r="U243" s="231"/>
      <c r="V243" s="231"/>
      <c r="W243" s="231"/>
      <c r="X243" s="231"/>
      <c r="Y243" s="231"/>
      <c r="Z243" s="230"/>
      <c r="AA243" s="235">
        <v>600000</v>
      </c>
      <c r="AB243" s="235">
        <v>720000</v>
      </c>
      <c r="AC243" s="235">
        <f t="shared" si="45"/>
        <v>660000</v>
      </c>
      <c r="AD243" s="88"/>
      <c r="AF243" s="145">
        <f t="shared" si="44"/>
        <v>0</v>
      </c>
      <c r="AH243" s="15">
        <f t="shared" si="39"/>
        <v>0</v>
      </c>
      <c r="AI243" s="15">
        <f t="shared" si="40"/>
        <v>0</v>
      </c>
      <c r="AJ243" s="15">
        <f t="shared" si="48"/>
        <v>60000</v>
      </c>
      <c r="AK243" s="15">
        <f t="shared" si="49"/>
        <v>60000</v>
      </c>
      <c r="AL243" s="15"/>
      <c r="AM243" s="15"/>
    </row>
    <row r="244" spans="1:39" ht="19.5" customHeight="1" x14ac:dyDescent="0.2">
      <c r="A244" s="232"/>
      <c r="B244" s="232"/>
      <c r="C244" s="232"/>
      <c r="D244" s="232" t="s">
        <v>507</v>
      </c>
      <c r="E244" s="232"/>
      <c r="F244" s="232"/>
      <c r="G244" s="237" t="s">
        <v>508</v>
      </c>
      <c r="H244" s="232" t="s">
        <v>13</v>
      </c>
      <c r="I244" s="233">
        <v>6600000</v>
      </c>
      <c r="J244" s="233">
        <v>8000000</v>
      </c>
      <c r="K244" s="233"/>
      <c r="L244" s="233">
        <f t="shared" si="38"/>
        <v>7300000</v>
      </c>
      <c r="M244" s="233">
        <f t="shared" ref="M244:M248" si="50">L244</f>
        <v>7300000</v>
      </c>
      <c r="N244" s="232"/>
      <c r="O244" s="230"/>
      <c r="P244" s="231"/>
      <c r="Q244" s="231"/>
      <c r="R244" s="231"/>
      <c r="S244" s="231"/>
      <c r="T244" s="231"/>
      <c r="U244" s="231"/>
      <c r="V244" s="231"/>
      <c r="W244" s="231"/>
      <c r="X244" s="231"/>
      <c r="Y244" s="231"/>
      <c r="Z244" s="230"/>
      <c r="AA244" s="235">
        <v>6600000</v>
      </c>
      <c r="AB244" s="235">
        <v>8000000</v>
      </c>
      <c r="AC244" s="235">
        <f t="shared" si="45"/>
        <v>7300000</v>
      </c>
      <c r="AD244" s="88"/>
      <c r="AF244" s="145">
        <f t="shared" si="44"/>
        <v>0</v>
      </c>
      <c r="AH244" s="15">
        <f t="shared" si="39"/>
        <v>0</v>
      </c>
      <c r="AI244" s="15">
        <f t="shared" si="40"/>
        <v>0</v>
      </c>
      <c r="AJ244" s="15">
        <f t="shared" si="48"/>
        <v>700000</v>
      </c>
      <c r="AK244" s="15">
        <f t="shared" si="49"/>
        <v>700000</v>
      </c>
      <c r="AL244" s="15"/>
      <c r="AM244" s="15"/>
    </row>
    <row r="245" spans="1:39" ht="19.5" customHeight="1" x14ac:dyDescent="0.2">
      <c r="A245" s="232"/>
      <c r="B245" s="232"/>
      <c r="C245" s="232" t="s">
        <v>509</v>
      </c>
      <c r="D245" s="232"/>
      <c r="E245" s="232"/>
      <c r="F245" s="232"/>
      <c r="G245" s="238" t="s">
        <v>510</v>
      </c>
      <c r="H245" s="232"/>
      <c r="I245" s="233"/>
      <c r="J245" s="233"/>
      <c r="K245" s="233"/>
      <c r="L245" s="233"/>
      <c r="M245" s="233"/>
      <c r="N245" s="232"/>
      <c r="O245" s="230"/>
      <c r="P245" s="231"/>
      <c r="Q245" s="231"/>
      <c r="R245" s="231"/>
      <c r="S245" s="231"/>
      <c r="T245" s="231"/>
      <c r="U245" s="231"/>
      <c r="V245" s="231"/>
      <c r="W245" s="231"/>
      <c r="X245" s="231"/>
      <c r="Y245" s="231"/>
      <c r="Z245" s="230"/>
      <c r="AA245" s="236"/>
      <c r="AB245" s="236"/>
      <c r="AC245" s="235"/>
      <c r="AD245" s="88"/>
      <c r="AF245" s="145">
        <f t="shared" si="44"/>
        <v>0</v>
      </c>
      <c r="AH245" s="15">
        <f t="shared" si="39"/>
        <v>0</v>
      </c>
      <c r="AI245" s="15">
        <f t="shared" si="40"/>
        <v>0</v>
      </c>
      <c r="AJ245" s="15">
        <f t="shared" si="48"/>
        <v>0</v>
      </c>
      <c r="AK245" s="15">
        <f t="shared" si="49"/>
        <v>0</v>
      </c>
      <c r="AL245" s="15"/>
      <c r="AM245" s="15"/>
    </row>
    <row r="246" spans="1:39" ht="19.5" customHeight="1" x14ac:dyDescent="0.2">
      <c r="A246" s="232"/>
      <c r="B246" s="232"/>
      <c r="C246" s="232"/>
      <c r="D246" s="232" t="s">
        <v>511</v>
      </c>
      <c r="E246" s="232"/>
      <c r="F246" s="232"/>
      <c r="G246" s="237" t="s">
        <v>512</v>
      </c>
      <c r="H246" s="232" t="s">
        <v>13</v>
      </c>
      <c r="I246" s="233">
        <v>630000</v>
      </c>
      <c r="J246" s="233">
        <v>900000</v>
      </c>
      <c r="K246" s="233"/>
      <c r="L246" s="233">
        <f t="shared" si="38"/>
        <v>765000</v>
      </c>
      <c r="M246" s="233">
        <f t="shared" si="50"/>
        <v>765000</v>
      </c>
      <c r="N246" s="232"/>
      <c r="O246" s="230"/>
      <c r="P246" s="231"/>
      <c r="Q246" s="231"/>
      <c r="R246" s="231"/>
      <c r="S246" s="231"/>
      <c r="T246" s="231"/>
      <c r="U246" s="231"/>
      <c r="V246" s="231"/>
      <c r="W246" s="231"/>
      <c r="X246" s="231"/>
      <c r="Y246" s="231"/>
      <c r="Z246" s="230"/>
      <c r="AA246" s="235">
        <v>630000</v>
      </c>
      <c r="AB246" s="235">
        <v>900000</v>
      </c>
      <c r="AC246" s="235">
        <f t="shared" si="45"/>
        <v>765000</v>
      </c>
      <c r="AD246" s="88"/>
      <c r="AF246" s="145">
        <f t="shared" si="44"/>
        <v>0</v>
      </c>
      <c r="AH246" s="15">
        <f t="shared" si="39"/>
        <v>0</v>
      </c>
      <c r="AI246" s="15">
        <f t="shared" si="40"/>
        <v>0</v>
      </c>
      <c r="AJ246" s="15">
        <f t="shared" si="48"/>
        <v>135000</v>
      </c>
      <c r="AK246" s="15">
        <f t="shared" si="49"/>
        <v>135000</v>
      </c>
      <c r="AL246" s="15"/>
      <c r="AM246" s="15"/>
    </row>
    <row r="247" spans="1:39" ht="19.5" customHeight="1" x14ac:dyDescent="0.2">
      <c r="A247" s="232"/>
      <c r="B247" s="232"/>
      <c r="C247" s="232"/>
      <c r="D247" s="232" t="s">
        <v>513</v>
      </c>
      <c r="E247" s="232"/>
      <c r="F247" s="232"/>
      <c r="G247" s="237" t="s">
        <v>514</v>
      </c>
      <c r="H247" s="232" t="s">
        <v>13</v>
      </c>
      <c r="I247" s="233">
        <v>1120000</v>
      </c>
      <c r="J247" s="233">
        <v>1600000</v>
      </c>
      <c r="K247" s="233"/>
      <c r="L247" s="233">
        <f t="shared" si="38"/>
        <v>1360000</v>
      </c>
      <c r="M247" s="233">
        <f t="shared" si="50"/>
        <v>1360000</v>
      </c>
      <c r="N247" s="232"/>
      <c r="O247" s="230"/>
      <c r="P247" s="231"/>
      <c r="Q247" s="231"/>
      <c r="R247" s="231"/>
      <c r="S247" s="231"/>
      <c r="T247" s="231"/>
      <c r="U247" s="231"/>
      <c r="V247" s="231"/>
      <c r="W247" s="231"/>
      <c r="X247" s="231"/>
      <c r="Y247" s="231"/>
      <c r="Z247" s="230"/>
      <c r="AA247" s="235">
        <v>1120000</v>
      </c>
      <c r="AB247" s="235">
        <v>1600000</v>
      </c>
      <c r="AC247" s="235">
        <f t="shared" si="45"/>
        <v>1360000</v>
      </c>
      <c r="AD247" s="88"/>
      <c r="AF247" s="145">
        <f t="shared" si="44"/>
        <v>0</v>
      </c>
      <c r="AH247" s="15">
        <f t="shared" si="39"/>
        <v>0</v>
      </c>
      <c r="AI247" s="15">
        <f t="shared" si="40"/>
        <v>0</v>
      </c>
      <c r="AJ247" s="15">
        <f t="shared" si="48"/>
        <v>240000</v>
      </c>
      <c r="AK247" s="15">
        <f t="shared" si="49"/>
        <v>240000</v>
      </c>
      <c r="AL247" s="15"/>
      <c r="AM247" s="15"/>
    </row>
    <row r="248" spans="1:39" ht="19.5" customHeight="1" x14ac:dyDescent="0.2">
      <c r="A248" s="232"/>
      <c r="B248" s="232"/>
      <c r="C248" s="244" t="s">
        <v>515</v>
      </c>
      <c r="D248" s="258"/>
      <c r="E248" s="258"/>
      <c r="F248" s="258"/>
      <c r="G248" s="259" t="s">
        <v>517</v>
      </c>
      <c r="H248" s="232" t="s">
        <v>13</v>
      </c>
      <c r="I248" s="233">
        <v>910000</v>
      </c>
      <c r="J248" s="233">
        <v>1300000</v>
      </c>
      <c r="K248" s="233">
        <v>1300000</v>
      </c>
      <c r="L248" s="233">
        <v>1300000</v>
      </c>
      <c r="M248" s="233">
        <f t="shared" si="50"/>
        <v>1300000</v>
      </c>
      <c r="N248" s="242" t="s">
        <v>980</v>
      </c>
      <c r="O248" s="230"/>
      <c r="P248" s="231"/>
      <c r="Q248" s="231"/>
      <c r="R248" s="231"/>
      <c r="S248" s="231"/>
      <c r="T248" s="231"/>
      <c r="U248" s="231"/>
      <c r="V248" s="231"/>
      <c r="W248" s="231"/>
      <c r="X248" s="231"/>
      <c r="Y248" s="237" t="s">
        <v>1106</v>
      </c>
      <c r="Z248" s="230"/>
      <c r="AA248" s="235">
        <v>910000</v>
      </c>
      <c r="AB248" s="235">
        <v>1300000</v>
      </c>
      <c r="AC248" s="235">
        <f t="shared" si="45"/>
        <v>1300000</v>
      </c>
      <c r="AD248" s="88"/>
      <c r="AF248" s="145">
        <f t="shared" si="44"/>
        <v>0</v>
      </c>
      <c r="AH248" s="15">
        <f t="shared" si="39"/>
        <v>0</v>
      </c>
      <c r="AI248" s="15">
        <f t="shared" si="40"/>
        <v>0</v>
      </c>
      <c r="AJ248" s="15">
        <f t="shared" si="48"/>
        <v>390000</v>
      </c>
      <c r="AK248" s="15">
        <f t="shared" si="49"/>
        <v>0</v>
      </c>
      <c r="AL248" s="15"/>
      <c r="AM248" s="15"/>
    </row>
    <row r="249" spans="1:39" ht="18.75" customHeight="1" x14ac:dyDescent="0.2">
      <c r="A249" s="232"/>
      <c r="B249" s="232"/>
      <c r="C249" s="244" t="s">
        <v>516</v>
      </c>
      <c r="D249" s="258"/>
      <c r="E249" s="258"/>
      <c r="F249" s="258"/>
      <c r="G249" s="259" t="s">
        <v>519</v>
      </c>
      <c r="H249" s="232" t="s">
        <v>1369</v>
      </c>
      <c r="I249" s="233">
        <v>210000</v>
      </c>
      <c r="J249" s="233">
        <v>300000</v>
      </c>
      <c r="K249" s="233"/>
      <c r="L249" s="233">
        <f t="shared" ref="L249:L262" si="51">ROUND((I249+J249)/2,-3)</f>
        <v>255000</v>
      </c>
      <c r="M249" s="233">
        <f>L249</f>
        <v>255000</v>
      </c>
      <c r="N249" s="232"/>
      <c r="O249" s="230"/>
      <c r="P249" s="231"/>
      <c r="Q249" s="231"/>
      <c r="R249" s="231"/>
      <c r="S249" s="231"/>
      <c r="T249" s="231"/>
      <c r="U249" s="231"/>
      <c r="V249" s="231"/>
      <c r="W249" s="231"/>
      <c r="X249" s="231"/>
      <c r="Y249" s="231"/>
      <c r="Z249" s="230"/>
      <c r="AA249" s="235">
        <v>210000</v>
      </c>
      <c r="AB249" s="235">
        <v>300000</v>
      </c>
      <c r="AC249" s="235">
        <f t="shared" si="45"/>
        <v>255000</v>
      </c>
      <c r="AD249" s="88"/>
      <c r="AF249" s="145">
        <f t="shared" si="44"/>
        <v>0</v>
      </c>
      <c r="AH249" s="15">
        <f t="shared" si="39"/>
        <v>0</v>
      </c>
      <c r="AI249" s="15">
        <f t="shared" si="40"/>
        <v>0</v>
      </c>
      <c r="AJ249" s="15">
        <f t="shared" si="48"/>
        <v>45000</v>
      </c>
      <c r="AK249" s="15">
        <f t="shared" si="49"/>
        <v>45000</v>
      </c>
      <c r="AL249" s="15"/>
      <c r="AM249" s="15"/>
    </row>
    <row r="250" spans="1:39" ht="18.75" customHeight="1" x14ac:dyDescent="0.2">
      <c r="A250" s="232"/>
      <c r="B250" s="232"/>
      <c r="C250" s="244" t="s">
        <v>518</v>
      </c>
      <c r="D250" s="258"/>
      <c r="E250" s="258"/>
      <c r="F250" s="258"/>
      <c r="G250" s="259" t="s">
        <v>521</v>
      </c>
      <c r="H250" s="232" t="s">
        <v>13</v>
      </c>
      <c r="I250" s="233">
        <v>560000</v>
      </c>
      <c r="J250" s="233">
        <v>680000</v>
      </c>
      <c r="K250" s="233"/>
      <c r="L250" s="233">
        <f t="shared" si="51"/>
        <v>620000</v>
      </c>
      <c r="M250" s="233">
        <f t="shared" ref="M250:M262" si="52">L250</f>
        <v>620000</v>
      </c>
      <c r="N250" s="232"/>
      <c r="O250" s="230"/>
      <c r="P250" s="231"/>
      <c r="Q250" s="231"/>
      <c r="R250" s="231"/>
      <c r="S250" s="231"/>
      <c r="T250" s="231"/>
      <c r="U250" s="231"/>
      <c r="V250" s="231"/>
      <c r="W250" s="231"/>
      <c r="X250" s="231"/>
      <c r="Y250" s="231"/>
      <c r="Z250" s="230"/>
      <c r="AA250" s="235">
        <v>560000</v>
      </c>
      <c r="AB250" s="235">
        <v>680000</v>
      </c>
      <c r="AC250" s="235">
        <f t="shared" si="45"/>
        <v>620000</v>
      </c>
      <c r="AD250" s="88"/>
      <c r="AF250" s="145">
        <f t="shared" si="44"/>
        <v>0</v>
      </c>
      <c r="AH250" s="15">
        <f t="shared" si="39"/>
        <v>0</v>
      </c>
      <c r="AI250" s="15">
        <f t="shared" si="40"/>
        <v>0</v>
      </c>
      <c r="AJ250" s="15">
        <f t="shared" si="48"/>
        <v>60000</v>
      </c>
      <c r="AK250" s="15">
        <f t="shared" si="49"/>
        <v>60000</v>
      </c>
      <c r="AL250" s="15"/>
      <c r="AM250" s="15"/>
    </row>
    <row r="251" spans="1:39" ht="18.75" customHeight="1" x14ac:dyDescent="0.2">
      <c r="A251" s="232"/>
      <c r="B251" s="232"/>
      <c r="C251" s="244" t="s">
        <v>520</v>
      </c>
      <c r="D251" s="258"/>
      <c r="E251" s="258"/>
      <c r="F251" s="258"/>
      <c r="G251" s="259" t="s">
        <v>523</v>
      </c>
      <c r="H251" s="232" t="s">
        <v>13</v>
      </c>
      <c r="I251" s="233">
        <v>875000</v>
      </c>
      <c r="J251" s="233">
        <v>1250000</v>
      </c>
      <c r="K251" s="233"/>
      <c r="L251" s="233">
        <f t="shared" si="51"/>
        <v>1063000</v>
      </c>
      <c r="M251" s="233">
        <f t="shared" si="52"/>
        <v>1063000</v>
      </c>
      <c r="N251" s="232"/>
      <c r="O251" s="230"/>
      <c r="P251" s="231"/>
      <c r="Q251" s="231"/>
      <c r="R251" s="231"/>
      <c r="S251" s="231"/>
      <c r="T251" s="231"/>
      <c r="U251" s="231"/>
      <c r="V251" s="231"/>
      <c r="W251" s="231"/>
      <c r="X251" s="231"/>
      <c r="Y251" s="231"/>
      <c r="Z251" s="230"/>
      <c r="AA251" s="235">
        <v>875000</v>
      </c>
      <c r="AB251" s="235">
        <v>1250000</v>
      </c>
      <c r="AC251" s="235">
        <f t="shared" si="45"/>
        <v>1063000</v>
      </c>
      <c r="AD251" s="88"/>
      <c r="AF251" s="145">
        <f t="shared" si="44"/>
        <v>0</v>
      </c>
      <c r="AH251" s="15">
        <f t="shared" si="39"/>
        <v>0</v>
      </c>
      <c r="AI251" s="15">
        <f t="shared" si="40"/>
        <v>0</v>
      </c>
      <c r="AJ251" s="15">
        <f t="shared" si="48"/>
        <v>188000</v>
      </c>
      <c r="AK251" s="15">
        <f t="shared" si="49"/>
        <v>187000</v>
      </c>
      <c r="AL251" s="15"/>
      <c r="AM251" s="15"/>
    </row>
    <row r="252" spans="1:39" ht="18.75" customHeight="1" x14ac:dyDescent="0.2">
      <c r="A252" s="232"/>
      <c r="B252" s="232"/>
      <c r="C252" s="244" t="s">
        <v>522</v>
      </c>
      <c r="D252" s="258"/>
      <c r="E252" s="258"/>
      <c r="F252" s="258"/>
      <c r="G252" s="259" t="s">
        <v>525</v>
      </c>
      <c r="H252" s="232"/>
      <c r="I252" s="233"/>
      <c r="J252" s="233"/>
      <c r="K252" s="233"/>
      <c r="L252" s="233"/>
      <c r="M252" s="233"/>
      <c r="N252" s="232"/>
      <c r="O252" s="230"/>
      <c r="P252" s="231"/>
      <c r="Q252" s="231"/>
      <c r="R252" s="231"/>
      <c r="S252" s="231"/>
      <c r="T252" s="231"/>
      <c r="U252" s="231"/>
      <c r="V252" s="231"/>
      <c r="W252" s="231"/>
      <c r="X252" s="231"/>
      <c r="Y252" s="231"/>
      <c r="Z252" s="230"/>
      <c r="AA252" s="236"/>
      <c r="AB252" s="236"/>
      <c r="AC252" s="235"/>
      <c r="AD252" s="88"/>
      <c r="AF252" s="145">
        <f t="shared" si="44"/>
        <v>0</v>
      </c>
      <c r="AH252" s="15">
        <f t="shared" si="39"/>
        <v>0</v>
      </c>
      <c r="AI252" s="15">
        <f t="shared" si="40"/>
        <v>0</v>
      </c>
      <c r="AJ252" s="15">
        <f t="shared" si="48"/>
        <v>0</v>
      </c>
      <c r="AK252" s="15">
        <f t="shared" si="49"/>
        <v>0</v>
      </c>
      <c r="AL252" s="15"/>
      <c r="AM252" s="15"/>
    </row>
    <row r="253" spans="1:39" s="85" customFormat="1" ht="30" x14ac:dyDescent="0.2">
      <c r="A253" s="255"/>
      <c r="B253" s="255"/>
      <c r="C253" s="255"/>
      <c r="D253" s="255" t="s">
        <v>1235</v>
      </c>
      <c r="E253" s="255"/>
      <c r="F253" s="255"/>
      <c r="G253" s="240" t="s">
        <v>1236</v>
      </c>
      <c r="H253" s="255" t="s">
        <v>460</v>
      </c>
      <c r="I253" s="234"/>
      <c r="J253" s="234"/>
      <c r="K253" s="234"/>
      <c r="L253" s="234"/>
      <c r="M253" s="234"/>
      <c r="N253" s="255"/>
      <c r="O253" s="256"/>
      <c r="P253" s="257"/>
      <c r="Q253" s="257"/>
      <c r="R253" s="257"/>
      <c r="S253" s="257"/>
      <c r="T253" s="257"/>
      <c r="U253" s="257"/>
      <c r="V253" s="257"/>
      <c r="W253" s="257"/>
      <c r="X253" s="257"/>
      <c r="Y253" s="257"/>
      <c r="Z253" s="256"/>
      <c r="AA253" s="234">
        <v>1000000</v>
      </c>
      <c r="AB253" s="234">
        <v>2000000</v>
      </c>
      <c r="AC253" s="256">
        <f t="shared" ref="AC253" si="53">ROUND((AA253+AB253)/2,-3)</f>
        <v>1500000</v>
      </c>
      <c r="AD253" s="88" t="s">
        <v>1295</v>
      </c>
      <c r="AE253" s="112" t="s">
        <v>1248</v>
      </c>
      <c r="AF253" s="145">
        <f t="shared" si="44"/>
        <v>1500000</v>
      </c>
      <c r="AG253" s="112"/>
      <c r="AH253" s="15">
        <f t="shared" si="39"/>
        <v>1000000</v>
      </c>
      <c r="AI253" s="15">
        <f t="shared" si="40"/>
        <v>2000000</v>
      </c>
      <c r="AJ253" s="84"/>
      <c r="AK253" s="84"/>
      <c r="AL253" s="84"/>
      <c r="AM253" s="84"/>
    </row>
    <row r="254" spans="1:39" ht="42" customHeight="1" x14ac:dyDescent="0.2">
      <c r="A254" s="232"/>
      <c r="B254" s="232"/>
      <c r="C254" s="232"/>
      <c r="D254" s="244" t="s">
        <v>1237</v>
      </c>
      <c r="E254" s="244"/>
      <c r="F254" s="244"/>
      <c r="G254" s="239" t="s">
        <v>1249</v>
      </c>
      <c r="H254" s="244" t="s">
        <v>460</v>
      </c>
      <c r="I254" s="233">
        <v>2000000</v>
      </c>
      <c r="J254" s="233">
        <v>2400000</v>
      </c>
      <c r="K254" s="233"/>
      <c r="L254" s="233">
        <f t="shared" si="51"/>
        <v>2200000</v>
      </c>
      <c r="M254" s="233">
        <f t="shared" si="52"/>
        <v>2200000</v>
      </c>
      <c r="N254" s="232"/>
      <c r="O254" s="230"/>
      <c r="P254" s="231"/>
      <c r="Q254" s="231"/>
      <c r="R254" s="231"/>
      <c r="S254" s="231"/>
      <c r="T254" s="231"/>
      <c r="U254" s="231"/>
      <c r="V254" s="231"/>
      <c r="W254" s="231"/>
      <c r="X254" s="231"/>
      <c r="Y254" s="231"/>
      <c r="Z254" s="230"/>
      <c r="AA254" s="235">
        <v>2000000</v>
      </c>
      <c r="AB254" s="235">
        <v>2400000</v>
      </c>
      <c r="AC254" s="235">
        <f t="shared" si="45"/>
        <v>2200000</v>
      </c>
      <c r="AD254" s="88" t="s">
        <v>1271</v>
      </c>
      <c r="AE254" s="92" t="s">
        <v>1317</v>
      </c>
      <c r="AF254" s="145">
        <f t="shared" si="44"/>
        <v>0</v>
      </c>
      <c r="AG254" s="144"/>
      <c r="AH254" s="15">
        <f t="shared" si="39"/>
        <v>0</v>
      </c>
      <c r="AI254" s="15">
        <f t="shared" si="40"/>
        <v>0</v>
      </c>
      <c r="AJ254" s="15">
        <f t="shared" si="48"/>
        <v>200000</v>
      </c>
      <c r="AK254" s="15">
        <f t="shared" si="49"/>
        <v>200000</v>
      </c>
      <c r="AL254" s="15"/>
      <c r="AM254" s="15"/>
    </row>
    <row r="255" spans="1:39" ht="36" customHeight="1" x14ac:dyDescent="0.2">
      <c r="A255" s="232"/>
      <c r="B255" s="232"/>
      <c r="C255" s="232"/>
      <c r="D255" s="244" t="s">
        <v>1238</v>
      </c>
      <c r="E255" s="244"/>
      <c r="F255" s="244"/>
      <c r="G255" s="239" t="s">
        <v>1239</v>
      </c>
      <c r="H255" s="244" t="s">
        <v>460</v>
      </c>
      <c r="I255" s="233">
        <v>3000000</v>
      </c>
      <c r="J255" s="233">
        <v>3600000</v>
      </c>
      <c r="K255" s="233"/>
      <c r="L255" s="233">
        <f t="shared" si="51"/>
        <v>3300000</v>
      </c>
      <c r="M255" s="233">
        <f t="shared" si="52"/>
        <v>3300000</v>
      </c>
      <c r="N255" s="232"/>
      <c r="O255" s="230"/>
      <c r="P255" s="231"/>
      <c r="Q255" s="231"/>
      <c r="R255" s="231"/>
      <c r="S255" s="231"/>
      <c r="T255" s="231"/>
      <c r="U255" s="231"/>
      <c r="V255" s="231"/>
      <c r="W255" s="231"/>
      <c r="X255" s="231"/>
      <c r="Y255" s="231"/>
      <c r="Z255" s="230"/>
      <c r="AA255" s="235">
        <v>3000000</v>
      </c>
      <c r="AB255" s="235">
        <v>3600000</v>
      </c>
      <c r="AC255" s="235">
        <f t="shared" si="45"/>
        <v>3300000</v>
      </c>
      <c r="AD255" s="88" t="s">
        <v>1271</v>
      </c>
      <c r="AE255" s="92" t="s">
        <v>1318</v>
      </c>
      <c r="AF255" s="145">
        <f t="shared" si="44"/>
        <v>0</v>
      </c>
      <c r="AG255" s="144"/>
      <c r="AH255" s="15">
        <f t="shared" si="39"/>
        <v>0</v>
      </c>
      <c r="AI255" s="15">
        <f t="shared" si="40"/>
        <v>0</v>
      </c>
      <c r="AJ255" s="15">
        <f t="shared" si="48"/>
        <v>300000</v>
      </c>
      <c r="AK255" s="15">
        <f t="shared" si="49"/>
        <v>300000</v>
      </c>
      <c r="AL255" s="15"/>
      <c r="AM255" s="15"/>
    </row>
    <row r="256" spans="1:39" ht="30" customHeight="1" x14ac:dyDescent="0.2">
      <c r="A256" s="232"/>
      <c r="B256" s="232"/>
      <c r="C256" s="232"/>
      <c r="D256" s="244" t="s">
        <v>1240</v>
      </c>
      <c r="E256" s="244"/>
      <c r="F256" s="244"/>
      <c r="G256" s="239" t="s">
        <v>526</v>
      </c>
      <c r="H256" s="244" t="s">
        <v>101</v>
      </c>
      <c r="I256" s="233">
        <v>5000</v>
      </c>
      <c r="J256" s="233">
        <v>6000</v>
      </c>
      <c r="K256" s="233"/>
      <c r="L256" s="233">
        <f>(I256+J256)/2</f>
        <v>5500</v>
      </c>
      <c r="M256" s="233">
        <f t="shared" si="52"/>
        <v>5500</v>
      </c>
      <c r="N256" s="232"/>
      <c r="O256" s="230"/>
      <c r="P256" s="231"/>
      <c r="Q256" s="231"/>
      <c r="R256" s="231"/>
      <c r="S256" s="231"/>
      <c r="T256" s="231"/>
      <c r="U256" s="231"/>
      <c r="V256" s="231"/>
      <c r="W256" s="231"/>
      <c r="X256" s="231"/>
      <c r="Y256" s="231"/>
      <c r="Z256" s="230"/>
      <c r="AA256" s="235">
        <v>5000</v>
      </c>
      <c r="AB256" s="235">
        <v>6000</v>
      </c>
      <c r="AC256" s="235">
        <f t="shared" si="45"/>
        <v>5500</v>
      </c>
      <c r="AD256" s="88"/>
      <c r="AF256" s="145">
        <f t="shared" si="44"/>
        <v>0</v>
      </c>
      <c r="AH256" s="15">
        <f t="shared" si="39"/>
        <v>0</v>
      </c>
      <c r="AI256" s="15">
        <f t="shared" si="40"/>
        <v>0</v>
      </c>
      <c r="AJ256" s="15">
        <f t="shared" si="48"/>
        <v>500</v>
      </c>
      <c r="AK256" s="15">
        <f t="shared" si="49"/>
        <v>500</v>
      </c>
      <c r="AL256" s="15"/>
      <c r="AM256" s="15"/>
    </row>
    <row r="257" spans="1:39" ht="24" customHeight="1" x14ac:dyDescent="0.2">
      <c r="A257" s="232"/>
      <c r="B257" s="232"/>
      <c r="C257" s="232"/>
      <c r="D257" s="244" t="s">
        <v>1241</v>
      </c>
      <c r="E257" s="244"/>
      <c r="F257" s="244"/>
      <c r="G257" s="239" t="s">
        <v>527</v>
      </c>
      <c r="H257" s="244" t="s">
        <v>101</v>
      </c>
      <c r="I257" s="233">
        <v>500000</v>
      </c>
      <c r="J257" s="233">
        <v>600000</v>
      </c>
      <c r="K257" s="233"/>
      <c r="L257" s="233">
        <f t="shared" si="51"/>
        <v>550000</v>
      </c>
      <c r="M257" s="233">
        <f t="shared" si="52"/>
        <v>550000</v>
      </c>
      <c r="N257" s="232"/>
      <c r="O257" s="230"/>
      <c r="P257" s="231"/>
      <c r="Q257" s="231"/>
      <c r="R257" s="231"/>
      <c r="S257" s="231"/>
      <c r="T257" s="231"/>
      <c r="U257" s="231"/>
      <c r="V257" s="231"/>
      <c r="W257" s="231"/>
      <c r="X257" s="231"/>
      <c r="Y257" s="231"/>
      <c r="Z257" s="230"/>
      <c r="AA257" s="235">
        <v>500000</v>
      </c>
      <c r="AB257" s="235">
        <v>600000</v>
      </c>
      <c r="AC257" s="235">
        <f t="shared" si="45"/>
        <v>550000</v>
      </c>
      <c r="AD257" s="88"/>
      <c r="AF257" s="145">
        <f t="shared" si="44"/>
        <v>0</v>
      </c>
      <c r="AH257" s="15">
        <f t="shared" si="39"/>
        <v>0</v>
      </c>
      <c r="AI257" s="15">
        <f t="shared" si="40"/>
        <v>0</v>
      </c>
      <c r="AJ257" s="15">
        <f t="shared" si="48"/>
        <v>50000</v>
      </c>
      <c r="AK257" s="15">
        <f t="shared" si="49"/>
        <v>50000</v>
      </c>
      <c r="AL257" s="15"/>
      <c r="AM257" s="15"/>
    </row>
    <row r="258" spans="1:39" ht="30.75" customHeight="1" x14ac:dyDescent="0.2">
      <c r="A258" s="232"/>
      <c r="B258" s="232"/>
      <c r="C258" s="232"/>
      <c r="D258" s="244" t="s">
        <v>1242</v>
      </c>
      <c r="E258" s="244"/>
      <c r="F258" s="244"/>
      <c r="G258" s="239" t="s">
        <v>528</v>
      </c>
      <c r="H258" s="244" t="s">
        <v>101</v>
      </c>
      <c r="I258" s="233">
        <v>500000</v>
      </c>
      <c r="J258" s="233">
        <v>600000</v>
      </c>
      <c r="K258" s="233"/>
      <c r="L258" s="233">
        <f t="shared" si="51"/>
        <v>550000</v>
      </c>
      <c r="M258" s="233">
        <f t="shared" si="52"/>
        <v>550000</v>
      </c>
      <c r="N258" s="232"/>
      <c r="O258" s="230"/>
      <c r="P258" s="231"/>
      <c r="Q258" s="231"/>
      <c r="R258" s="231"/>
      <c r="S258" s="231"/>
      <c r="T258" s="231"/>
      <c r="U258" s="231"/>
      <c r="V258" s="231"/>
      <c r="W258" s="231"/>
      <c r="X258" s="231"/>
      <c r="Y258" s="231"/>
      <c r="Z258" s="230"/>
      <c r="AA258" s="235">
        <v>500000</v>
      </c>
      <c r="AB258" s="235">
        <v>600000</v>
      </c>
      <c r="AC258" s="235">
        <f t="shared" si="45"/>
        <v>550000</v>
      </c>
      <c r="AD258" s="88"/>
      <c r="AF258" s="145">
        <f t="shared" si="44"/>
        <v>0</v>
      </c>
      <c r="AH258" s="15">
        <f t="shared" si="39"/>
        <v>0</v>
      </c>
      <c r="AI258" s="15">
        <f t="shared" si="40"/>
        <v>0</v>
      </c>
      <c r="AJ258" s="15">
        <f t="shared" si="48"/>
        <v>50000</v>
      </c>
      <c r="AK258" s="15">
        <f t="shared" si="49"/>
        <v>50000</v>
      </c>
      <c r="AL258" s="15"/>
      <c r="AM258" s="15"/>
    </row>
    <row r="259" spans="1:39" ht="33" customHeight="1" x14ac:dyDescent="0.2">
      <c r="A259" s="232"/>
      <c r="B259" s="232"/>
      <c r="C259" s="232"/>
      <c r="D259" s="244" t="s">
        <v>1243</v>
      </c>
      <c r="E259" s="244"/>
      <c r="F259" s="244"/>
      <c r="G259" s="239" t="s">
        <v>529</v>
      </c>
      <c r="H259" s="244" t="s">
        <v>13</v>
      </c>
      <c r="I259" s="233">
        <v>1000000</v>
      </c>
      <c r="J259" s="233">
        <v>1200000</v>
      </c>
      <c r="K259" s="233"/>
      <c r="L259" s="233">
        <f t="shared" si="51"/>
        <v>1100000</v>
      </c>
      <c r="M259" s="233">
        <f t="shared" si="52"/>
        <v>1100000</v>
      </c>
      <c r="N259" s="232"/>
      <c r="O259" s="230"/>
      <c r="P259" s="231"/>
      <c r="Q259" s="231"/>
      <c r="R259" s="231"/>
      <c r="S259" s="231"/>
      <c r="T259" s="231"/>
      <c r="U259" s="231"/>
      <c r="V259" s="231"/>
      <c r="W259" s="231"/>
      <c r="X259" s="231"/>
      <c r="Y259" s="231"/>
      <c r="Z259" s="230"/>
      <c r="AA259" s="235">
        <v>1000000</v>
      </c>
      <c r="AB259" s="235">
        <v>1200000</v>
      </c>
      <c r="AC259" s="235">
        <f t="shared" si="45"/>
        <v>1100000</v>
      </c>
      <c r="AD259" s="88"/>
      <c r="AF259" s="145">
        <f t="shared" si="44"/>
        <v>0</v>
      </c>
      <c r="AH259" s="15">
        <f t="shared" si="39"/>
        <v>0</v>
      </c>
      <c r="AI259" s="15">
        <f t="shared" si="40"/>
        <v>0</v>
      </c>
      <c r="AJ259" s="15">
        <f t="shared" si="48"/>
        <v>100000</v>
      </c>
      <c r="AK259" s="15">
        <f t="shared" si="49"/>
        <v>100000</v>
      </c>
      <c r="AL259" s="15"/>
      <c r="AM259" s="15"/>
    </row>
    <row r="260" spans="1:39" ht="22.5" customHeight="1" x14ac:dyDescent="0.2">
      <c r="A260" s="232"/>
      <c r="B260" s="232"/>
      <c r="C260" s="232"/>
      <c r="D260" s="244" t="s">
        <v>1244</v>
      </c>
      <c r="E260" s="244"/>
      <c r="F260" s="244"/>
      <c r="G260" s="239" t="s">
        <v>530</v>
      </c>
      <c r="H260" s="244" t="s">
        <v>460</v>
      </c>
      <c r="I260" s="233">
        <v>500000</v>
      </c>
      <c r="J260" s="233">
        <v>600000</v>
      </c>
      <c r="K260" s="233"/>
      <c r="L260" s="233">
        <f t="shared" si="51"/>
        <v>550000</v>
      </c>
      <c r="M260" s="233">
        <f t="shared" si="52"/>
        <v>550000</v>
      </c>
      <c r="N260" s="232"/>
      <c r="O260" s="230"/>
      <c r="P260" s="231"/>
      <c r="Q260" s="231"/>
      <c r="R260" s="231"/>
      <c r="S260" s="231"/>
      <c r="T260" s="231"/>
      <c r="U260" s="231"/>
      <c r="V260" s="231"/>
      <c r="W260" s="231"/>
      <c r="X260" s="231"/>
      <c r="Y260" s="231"/>
      <c r="Z260" s="230"/>
      <c r="AA260" s="235">
        <v>500000</v>
      </c>
      <c r="AB260" s="235">
        <v>600000</v>
      </c>
      <c r="AC260" s="235">
        <f t="shared" si="45"/>
        <v>550000</v>
      </c>
      <c r="AD260" s="88"/>
      <c r="AF260" s="145">
        <f t="shared" si="44"/>
        <v>0</v>
      </c>
      <c r="AH260" s="15">
        <f t="shared" ref="AH260:AH270" si="54">AA260-I260</f>
        <v>0</v>
      </c>
      <c r="AI260" s="15">
        <f t="shared" ref="AI260:AI265" si="55">AB260-J260</f>
        <v>0</v>
      </c>
      <c r="AJ260" s="15">
        <f t="shared" si="48"/>
        <v>50000</v>
      </c>
      <c r="AK260" s="15">
        <f t="shared" si="49"/>
        <v>50000</v>
      </c>
      <c r="AL260" s="15"/>
      <c r="AM260" s="15"/>
    </row>
    <row r="261" spans="1:39" ht="60.75" customHeight="1" x14ac:dyDescent="0.2">
      <c r="A261" s="232"/>
      <c r="B261" s="232"/>
      <c r="C261" s="232"/>
      <c r="D261" s="244" t="s">
        <v>1245</v>
      </c>
      <c r="E261" s="244"/>
      <c r="F261" s="244"/>
      <c r="G261" s="239" t="s">
        <v>531</v>
      </c>
      <c r="H261" s="244" t="s">
        <v>101</v>
      </c>
      <c r="I261" s="233">
        <v>3000000</v>
      </c>
      <c r="J261" s="233">
        <v>3600000</v>
      </c>
      <c r="K261" s="233"/>
      <c r="L261" s="233">
        <f t="shared" si="51"/>
        <v>3300000</v>
      </c>
      <c r="M261" s="233">
        <f t="shared" si="52"/>
        <v>3300000</v>
      </c>
      <c r="N261" s="232"/>
      <c r="O261" s="230"/>
      <c r="P261" s="231"/>
      <c r="Q261" s="231"/>
      <c r="R261" s="231"/>
      <c r="S261" s="231"/>
      <c r="T261" s="231"/>
      <c r="U261" s="231"/>
      <c r="V261" s="231"/>
      <c r="W261" s="231"/>
      <c r="X261" s="231"/>
      <c r="Y261" s="231"/>
      <c r="Z261" s="230"/>
      <c r="AA261" s="235">
        <v>3000000</v>
      </c>
      <c r="AB261" s="235">
        <v>3600000</v>
      </c>
      <c r="AC261" s="235">
        <f t="shared" si="45"/>
        <v>3300000</v>
      </c>
      <c r="AD261" s="88"/>
      <c r="AF261" s="145">
        <f t="shared" si="44"/>
        <v>0</v>
      </c>
      <c r="AH261" s="15">
        <f t="shared" si="54"/>
        <v>0</v>
      </c>
      <c r="AI261" s="15">
        <f t="shared" si="55"/>
        <v>0</v>
      </c>
      <c r="AJ261" s="15">
        <f t="shared" si="48"/>
        <v>300000</v>
      </c>
      <c r="AK261" s="15">
        <f t="shared" si="49"/>
        <v>300000</v>
      </c>
      <c r="AL261" s="15"/>
      <c r="AM261" s="15"/>
    </row>
    <row r="262" spans="1:39" ht="61.5" customHeight="1" x14ac:dyDescent="0.2">
      <c r="A262" s="232"/>
      <c r="B262" s="232"/>
      <c r="C262" s="232"/>
      <c r="D262" s="244" t="s">
        <v>1246</v>
      </c>
      <c r="E262" s="244"/>
      <c r="F262" s="244"/>
      <c r="G262" s="239" t="s">
        <v>1247</v>
      </c>
      <c r="H262" s="244" t="s">
        <v>460</v>
      </c>
      <c r="I262" s="233">
        <v>400000</v>
      </c>
      <c r="J262" s="233">
        <v>480000</v>
      </c>
      <c r="K262" s="233"/>
      <c r="L262" s="233">
        <f t="shared" si="51"/>
        <v>440000</v>
      </c>
      <c r="M262" s="233">
        <f t="shared" si="52"/>
        <v>440000</v>
      </c>
      <c r="N262" s="232"/>
      <c r="O262" s="230"/>
      <c r="P262" s="231"/>
      <c r="Q262" s="231"/>
      <c r="R262" s="231"/>
      <c r="S262" s="231"/>
      <c r="T262" s="231"/>
      <c r="U262" s="231"/>
      <c r="V262" s="231"/>
      <c r="W262" s="231"/>
      <c r="X262" s="231"/>
      <c r="Y262" s="231"/>
      <c r="Z262" s="230"/>
      <c r="AA262" s="235">
        <v>400000</v>
      </c>
      <c r="AB262" s="235">
        <v>480000</v>
      </c>
      <c r="AC262" s="235">
        <f t="shared" si="45"/>
        <v>440000</v>
      </c>
      <c r="AD262" s="88"/>
      <c r="AF262" s="145">
        <f t="shared" si="44"/>
        <v>0</v>
      </c>
      <c r="AH262" s="15">
        <f t="shared" si="54"/>
        <v>0</v>
      </c>
      <c r="AI262" s="15">
        <f t="shared" si="55"/>
        <v>0</v>
      </c>
      <c r="AJ262" s="15">
        <f t="shared" si="48"/>
        <v>40000</v>
      </c>
      <c r="AK262" s="15">
        <f t="shared" si="49"/>
        <v>40000</v>
      </c>
      <c r="AL262" s="15"/>
      <c r="AM262" s="15"/>
    </row>
    <row r="263" spans="1:39" s="85" customFormat="1" ht="50.25" customHeight="1" x14ac:dyDescent="0.2">
      <c r="A263" s="257"/>
      <c r="B263" s="219"/>
      <c r="C263" s="257" t="s">
        <v>524</v>
      </c>
      <c r="D263" s="257"/>
      <c r="E263" s="257"/>
      <c r="F263" s="257"/>
      <c r="G263" s="247" t="s">
        <v>984</v>
      </c>
      <c r="H263" s="257"/>
      <c r="I263" s="256"/>
      <c r="J263" s="256"/>
      <c r="K263" s="256"/>
      <c r="L263" s="256"/>
      <c r="M263" s="256"/>
      <c r="N263" s="257"/>
      <c r="O263" s="256"/>
      <c r="P263" s="257"/>
      <c r="Q263" s="257"/>
      <c r="R263" s="257"/>
      <c r="S263" s="257"/>
      <c r="T263" s="257"/>
      <c r="U263" s="257"/>
      <c r="V263" s="257"/>
      <c r="W263" s="257"/>
      <c r="X263" s="257"/>
      <c r="Y263" s="257"/>
      <c r="Z263" s="256"/>
      <c r="AA263" s="234"/>
      <c r="AB263" s="234"/>
      <c r="AC263" s="235"/>
      <c r="AD263" s="88"/>
      <c r="AE263" s="112"/>
      <c r="AF263" s="145">
        <f t="shared" si="44"/>
        <v>0</v>
      </c>
      <c r="AG263" s="112"/>
      <c r="AH263" s="15">
        <f t="shared" si="54"/>
        <v>0</v>
      </c>
      <c r="AI263" s="15">
        <f t="shared" si="55"/>
        <v>0</v>
      </c>
      <c r="AJ263" s="84">
        <f t="shared" si="48"/>
        <v>0</v>
      </c>
      <c r="AK263" s="84">
        <f t="shared" si="49"/>
        <v>0</v>
      </c>
      <c r="AL263" s="84"/>
      <c r="AM263" s="84"/>
    </row>
    <row r="264" spans="1:39" s="85" customFormat="1" ht="24.75" customHeight="1" x14ac:dyDescent="0.2">
      <c r="A264" s="257"/>
      <c r="B264" s="257"/>
      <c r="C264" s="257"/>
      <c r="D264" s="286" t="s">
        <v>985</v>
      </c>
      <c r="E264" s="287"/>
      <c r="F264" s="287"/>
      <c r="G264" s="287" t="s">
        <v>990</v>
      </c>
      <c r="H264" s="286" t="s">
        <v>13</v>
      </c>
      <c r="I264" s="256"/>
      <c r="J264" s="256"/>
      <c r="K264" s="256">
        <v>38000</v>
      </c>
      <c r="L264" s="256">
        <v>44000</v>
      </c>
      <c r="M264" s="256">
        <f>L264</f>
        <v>44000</v>
      </c>
      <c r="N264" s="285" t="s">
        <v>1051</v>
      </c>
      <c r="O264" s="256"/>
      <c r="P264" s="257"/>
      <c r="Q264" s="257"/>
      <c r="R264" s="257"/>
      <c r="S264" s="257"/>
      <c r="T264" s="257"/>
      <c r="U264" s="257"/>
      <c r="V264" s="257"/>
      <c r="W264" s="257"/>
      <c r="X264" s="257"/>
      <c r="Y264" s="257"/>
      <c r="Z264" s="256"/>
      <c r="AA264" s="234"/>
      <c r="AB264" s="234"/>
      <c r="AC264" s="235">
        <f t="shared" si="45"/>
        <v>44000</v>
      </c>
      <c r="AD264" s="88"/>
      <c r="AE264" s="112"/>
      <c r="AF264" s="145">
        <f t="shared" si="44"/>
        <v>0</v>
      </c>
      <c r="AG264" s="112"/>
      <c r="AH264" s="15">
        <f t="shared" si="54"/>
        <v>0</v>
      </c>
      <c r="AI264" s="15">
        <f t="shared" si="55"/>
        <v>0</v>
      </c>
      <c r="AJ264" s="84">
        <f t="shared" si="48"/>
        <v>44000</v>
      </c>
      <c r="AK264" s="84">
        <f t="shared" si="49"/>
        <v>-44000</v>
      </c>
      <c r="AL264" s="84"/>
      <c r="AM264" s="84"/>
    </row>
    <row r="265" spans="1:39" s="85" customFormat="1" ht="23.25" customHeight="1" x14ac:dyDescent="0.2">
      <c r="A265" s="257"/>
      <c r="B265" s="257"/>
      <c r="C265" s="257"/>
      <c r="D265" s="286" t="s">
        <v>993</v>
      </c>
      <c r="E265" s="287"/>
      <c r="F265" s="287"/>
      <c r="G265" s="287" t="s">
        <v>1117</v>
      </c>
      <c r="H265" s="286" t="s">
        <v>13</v>
      </c>
      <c r="I265" s="256"/>
      <c r="J265" s="256"/>
      <c r="K265" s="256"/>
      <c r="L265" s="256"/>
      <c r="M265" s="256">
        <v>1300000</v>
      </c>
      <c r="N265" s="285" t="s">
        <v>1118</v>
      </c>
      <c r="O265" s="256"/>
      <c r="P265" s="257"/>
      <c r="Q265" s="257"/>
      <c r="R265" s="257"/>
      <c r="S265" s="257"/>
      <c r="T265" s="257"/>
      <c r="U265" s="257"/>
      <c r="V265" s="257"/>
      <c r="W265" s="257"/>
      <c r="X265" s="257"/>
      <c r="Y265" s="257"/>
      <c r="Z265" s="256"/>
      <c r="AA265" s="234"/>
      <c r="AB265" s="234"/>
      <c r="AC265" s="235">
        <f t="shared" si="45"/>
        <v>1300000</v>
      </c>
      <c r="AD265" s="88"/>
      <c r="AE265" s="112"/>
      <c r="AF265" s="145">
        <f t="shared" si="44"/>
        <v>0</v>
      </c>
      <c r="AG265" s="112"/>
      <c r="AH265" s="15">
        <f t="shared" si="54"/>
        <v>0</v>
      </c>
      <c r="AI265" s="15">
        <f t="shared" si="55"/>
        <v>0</v>
      </c>
      <c r="AJ265" s="84">
        <f t="shared" si="48"/>
        <v>1300000</v>
      </c>
      <c r="AK265" s="84">
        <f t="shared" si="49"/>
        <v>-1300000</v>
      </c>
      <c r="AL265" s="84"/>
      <c r="AM265" s="84"/>
    </row>
    <row r="266" spans="1:39" ht="55.5" hidden="1" customHeight="1" x14ac:dyDescent="0.2">
      <c r="A266" s="53"/>
      <c r="B266" s="53"/>
      <c r="C266" s="53"/>
      <c r="D266" s="54" t="s">
        <v>993</v>
      </c>
      <c r="E266" s="55"/>
      <c r="F266" s="55"/>
      <c r="G266" s="55" t="s">
        <v>992</v>
      </c>
      <c r="H266" s="54" t="s">
        <v>220</v>
      </c>
      <c r="I266" s="56"/>
      <c r="J266" s="56"/>
      <c r="K266" s="56">
        <v>108000</v>
      </c>
      <c r="L266" s="56">
        <v>108000</v>
      </c>
      <c r="M266" s="57" t="s">
        <v>1114</v>
      </c>
      <c r="N266" s="58"/>
      <c r="O266" s="59"/>
      <c r="P266" s="53"/>
      <c r="Q266" s="55" t="s">
        <v>1064</v>
      </c>
      <c r="R266" s="55"/>
      <c r="S266" s="55" t="s">
        <v>1077</v>
      </c>
      <c r="T266" s="55" t="s">
        <v>1077</v>
      </c>
      <c r="U266" s="55"/>
      <c r="V266" s="55"/>
      <c r="W266" s="55"/>
      <c r="X266" s="55"/>
      <c r="Y266" s="55"/>
      <c r="Z266" s="56"/>
      <c r="AA266" s="120">
        <v>400000</v>
      </c>
      <c r="AB266" s="120">
        <v>480000</v>
      </c>
      <c r="AC266" s="87"/>
      <c r="AD266" s="126"/>
      <c r="AF266" s="145" t="e">
        <f t="shared" si="44"/>
        <v>#VALUE!</v>
      </c>
      <c r="AH266" s="15">
        <f t="shared" si="54"/>
        <v>400000</v>
      </c>
      <c r="AJ266" s="15" t="e">
        <f t="shared" ref="AJ266:AJ270" si="56">M266-AA269</f>
        <v>#VALUE!</v>
      </c>
      <c r="AK266" s="15" t="e">
        <f>#REF!-M266</f>
        <v>#REF!</v>
      </c>
      <c r="AL266" s="15"/>
      <c r="AM266" s="15"/>
    </row>
    <row r="267" spans="1:39" ht="127.5" hidden="1" customHeight="1" x14ac:dyDescent="0.2">
      <c r="A267" s="16"/>
      <c r="B267" s="16"/>
      <c r="C267" s="16"/>
      <c r="D267" s="21" t="s">
        <v>994</v>
      </c>
      <c r="E267" s="19"/>
      <c r="F267" s="19"/>
      <c r="G267" s="22" t="s">
        <v>1060</v>
      </c>
      <c r="H267" s="21" t="s">
        <v>220</v>
      </c>
      <c r="I267" s="20"/>
      <c r="J267" s="20"/>
      <c r="K267" s="20">
        <v>125000</v>
      </c>
      <c r="L267" s="20">
        <v>125000</v>
      </c>
      <c r="M267" s="31" t="s">
        <v>1114</v>
      </c>
      <c r="N267" s="23"/>
      <c r="O267" s="18"/>
      <c r="P267" s="16"/>
      <c r="Q267" s="22" t="s">
        <v>1062</v>
      </c>
      <c r="R267" s="22" t="s">
        <v>1080</v>
      </c>
      <c r="S267" s="22" t="s">
        <v>1101</v>
      </c>
      <c r="T267" s="22" t="s">
        <v>1102</v>
      </c>
      <c r="U267" s="22" t="s">
        <v>1103</v>
      </c>
      <c r="V267" s="19"/>
      <c r="W267" s="19"/>
      <c r="X267" s="19"/>
      <c r="Y267" s="19"/>
      <c r="Z267" s="20"/>
      <c r="AA267" s="120">
        <v>500000</v>
      </c>
      <c r="AB267" s="120">
        <v>600000</v>
      </c>
      <c r="AC267" s="87"/>
      <c r="AD267" s="126"/>
      <c r="AF267" s="145" t="e">
        <f t="shared" si="44"/>
        <v>#VALUE!</v>
      </c>
      <c r="AH267" s="15">
        <f t="shared" si="54"/>
        <v>500000</v>
      </c>
      <c r="AJ267" s="15" t="e">
        <f t="shared" si="56"/>
        <v>#VALUE!</v>
      </c>
      <c r="AK267" s="15" t="e">
        <f t="shared" ref="AK267:AK270" si="57">AB267-M267</f>
        <v>#VALUE!</v>
      </c>
      <c r="AL267" s="15"/>
      <c r="AM267" s="15"/>
    </row>
    <row r="268" spans="1:39" ht="64.5" hidden="1" customHeight="1" x14ac:dyDescent="0.2">
      <c r="A268" s="16"/>
      <c r="B268" s="16"/>
      <c r="C268" s="16"/>
      <c r="D268" s="16"/>
      <c r="E268" s="16"/>
      <c r="F268" s="16"/>
      <c r="G268" s="16" t="s">
        <v>1073</v>
      </c>
      <c r="H268" s="21" t="s">
        <v>220</v>
      </c>
      <c r="I268" s="18"/>
      <c r="J268" s="18"/>
      <c r="K268" s="18"/>
      <c r="L268" s="18"/>
      <c r="M268" s="167" t="s">
        <v>1115</v>
      </c>
      <c r="N268" s="16"/>
      <c r="O268" s="18"/>
      <c r="P268" s="16"/>
      <c r="Q268" s="17" t="s">
        <v>1098</v>
      </c>
      <c r="R268" s="20"/>
      <c r="S268" s="20"/>
      <c r="T268" s="20"/>
      <c r="U268" s="20"/>
      <c r="V268" s="19"/>
      <c r="W268" s="19"/>
      <c r="X268" s="19"/>
      <c r="Y268" s="19"/>
      <c r="Z268" s="20"/>
      <c r="AA268" s="120">
        <v>1000000</v>
      </c>
      <c r="AB268" s="120">
        <v>1200000</v>
      </c>
      <c r="AC268" s="87"/>
      <c r="AD268" s="126"/>
      <c r="AF268" s="145" t="e">
        <f t="shared" si="44"/>
        <v>#VALUE!</v>
      </c>
      <c r="AH268" s="15">
        <f t="shared" si="54"/>
        <v>1000000</v>
      </c>
      <c r="AJ268" s="15" t="e">
        <f t="shared" si="56"/>
        <v>#VALUE!</v>
      </c>
      <c r="AK268" s="15" t="e">
        <f t="shared" si="57"/>
        <v>#VALUE!</v>
      </c>
      <c r="AL268" s="15"/>
      <c r="AM268" s="15"/>
    </row>
    <row r="269" spans="1:39" ht="63.75" hidden="1" customHeight="1" x14ac:dyDescent="0.2">
      <c r="A269" s="16"/>
      <c r="B269" s="16"/>
      <c r="C269" s="16"/>
      <c r="D269" s="16"/>
      <c r="E269" s="16"/>
      <c r="F269" s="16"/>
      <c r="G269" s="16" t="s">
        <v>1097</v>
      </c>
      <c r="H269" s="21" t="s">
        <v>220</v>
      </c>
      <c r="I269" s="18"/>
      <c r="J269" s="18"/>
      <c r="K269" s="18"/>
      <c r="L269" s="18"/>
      <c r="M269" s="168"/>
      <c r="N269" s="16"/>
      <c r="O269" s="18"/>
      <c r="P269" s="16"/>
      <c r="Q269" s="17" t="s">
        <v>1099</v>
      </c>
      <c r="R269" s="20"/>
      <c r="S269" s="20"/>
      <c r="T269" s="20"/>
      <c r="U269" s="20"/>
      <c r="V269" s="19"/>
      <c r="W269" s="19"/>
      <c r="X269" s="19"/>
      <c r="Y269" s="19"/>
      <c r="Z269" s="20"/>
      <c r="AA269" s="120">
        <v>500000</v>
      </c>
      <c r="AB269" s="120">
        <v>600000</v>
      </c>
      <c r="AC269" s="87"/>
      <c r="AD269" s="126"/>
      <c r="AF269" s="145">
        <f t="shared" si="44"/>
        <v>0</v>
      </c>
      <c r="AH269" s="15">
        <f t="shared" si="54"/>
        <v>500000</v>
      </c>
      <c r="AJ269" s="15">
        <f t="shared" si="56"/>
        <v>0</v>
      </c>
      <c r="AK269" s="15">
        <f t="shared" si="57"/>
        <v>600000</v>
      </c>
      <c r="AL269" s="15"/>
      <c r="AM269" s="15"/>
    </row>
    <row r="270" spans="1:39" ht="51" hidden="1" customHeight="1" x14ac:dyDescent="0.2">
      <c r="A270" s="16"/>
      <c r="B270" s="16"/>
      <c r="C270" s="16"/>
      <c r="D270" s="16"/>
      <c r="E270" s="16"/>
      <c r="F270" s="16"/>
      <c r="G270" s="16" t="s">
        <v>1074</v>
      </c>
      <c r="H270" s="21" t="s">
        <v>220</v>
      </c>
      <c r="I270" s="18"/>
      <c r="J270" s="18"/>
      <c r="K270" s="18"/>
      <c r="L270" s="18"/>
      <c r="M270" s="169"/>
      <c r="N270" s="16"/>
      <c r="O270" s="18"/>
      <c r="P270" s="16"/>
      <c r="Q270" s="17" t="s">
        <v>1100</v>
      </c>
      <c r="R270" s="20"/>
      <c r="S270" s="20"/>
      <c r="T270" s="20"/>
      <c r="U270" s="20"/>
      <c r="V270" s="19"/>
      <c r="W270" s="19"/>
      <c r="X270" s="19"/>
      <c r="Y270" s="19"/>
      <c r="Z270" s="20"/>
      <c r="AA270" s="121">
        <v>3000000</v>
      </c>
      <c r="AB270" s="121">
        <v>3600000</v>
      </c>
      <c r="AC270" s="87"/>
      <c r="AD270" s="126"/>
      <c r="AF270" s="145">
        <f t="shared" ref="AF270" si="58">AC270-M270</f>
        <v>0</v>
      </c>
      <c r="AH270" s="15">
        <f t="shared" si="54"/>
        <v>3000000</v>
      </c>
      <c r="AJ270" s="15">
        <f t="shared" si="56"/>
        <v>0</v>
      </c>
      <c r="AK270" s="15">
        <f t="shared" si="57"/>
        <v>3600000</v>
      </c>
      <c r="AL270" s="15"/>
      <c r="AM270" s="15"/>
    </row>
    <row r="271" spans="1:39" x14ac:dyDescent="0.2">
      <c r="A271" s="25"/>
      <c r="B271" s="25"/>
      <c r="C271" s="25"/>
      <c r="D271" s="25"/>
      <c r="E271" s="25"/>
      <c r="F271" s="25"/>
      <c r="G271" s="25"/>
      <c r="H271" s="26"/>
      <c r="I271" s="27"/>
      <c r="J271" s="27"/>
      <c r="K271" s="27"/>
      <c r="L271" s="27"/>
      <c r="M271" s="32"/>
      <c r="N271" s="25"/>
      <c r="O271" s="27"/>
      <c r="P271" s="25"/>
      <c r="Q271" s="28"/>
      <c r="R271" s="29"/>
      <c r="S271" s="29"/>
      <c r="T271" s="29"/>
      <c r="U271" s="29"/>
      <c r="V271" s="30"/>
      <c r="W271" s="30"/>
      <c r="X271" s="30"/>
      <c r="Y271" s="30"/>
      <c r="Z271" s="29"/>
      <c r="AA271" s="87"/>
      <c r="AB271" s="87"/>
      <c r="AC271" s="87"/>
      <c r="AD271" s="126"/>
    </row>
    <row r="272" spans="1:39" ht="16.5" x14ac:dyDescent="0.2">
      <c r="B272" s="37" t="s">
        <v>1287</v>
      </c>
    </row>
    <row r="273" spans="1:30" hidden="1" x14ac:dyDescent="0.2">
      <c r="A273" s="13" t="s">
        <v>1089</v>
      </c>
      <c r="F273" s="12"/>
      <c r="G273" s="12"/>
      <c r="H273" s="12"/>
      <c r="I273" s="12"/>
      <c r="J273" s="12"/>
      <c r="K273" s="12"/>
      <c r="L273" s="12"/>
      <c r="M273" s="12"/>
      <c r="N273" s="12"/>
      <c r="O273" s="12"/>
      <c r="P273" s="12"/>
      <c r="Q273" s="12"/>
      <c r="R273" s="12"/>
      <c r="S273" s="12"/>
      <c r="T273" s="12"/>
      <c r="U273" s="12"/>
      <c r="V273" s="12"/>
      <c r="W273" s="12"/>
      <c r="Z273" s="13"/>
      <c r="AA273" s="12"/>
      <c r="AB273" s="12"/>
      <c r="AC273" s="12"/>
      <c r="AD273" s="128"/>
    </row>
    <row r="274" spans="1:30" hidden="1" x14ac:dyDescent="0.2">
      <c r="A274" s="14" t="s">
        <v>1090</v>
      </c>
      <c r="B274" s="13" t="s">
        <v>1091</v>
      </c>
      <c r="F274" s="12"/>
      <c r="G274" s="12"/>
      <c r="H274" s="12"/>
      <c r="I274" s="12"/>
      <c r="J274" s="12"/>
      <c r="K274" s="12"/>
      <c r="L274" s="12"/>
      <c r="M274" s="12"/>
      <c r="N274" s="12"/>
      <c r="O274" s="12"/>
      <c r="P274" s="12"/>
      <c r="Q274" s="12"/>
      <c r="R274" s="12"/>
      <c r="S274" s="12"/>
      <c r="T274" s="12"/>
      <c r="U274" s="12"/>
      <c r="V274" s="12"/>
      <c r="W274" s="12"/>
      <c r="Z274" s="13"/>
      <c r="AA274" s="12"/>
      <c r="AB274" s="12"/>
      <c r="AC274" s="12"/>
      <c r="AD274" s="128"/>
    </row>
    <row r="275" spans="1:30" hidden="1" x14ac:dyDescent="0.2">
      <c r="A275" s="14" t="s">
        <v>1090</v>
      </c>
      <c r="B275" s="13" t="s">
        <v>1092</v>
      </c>
      <c r="F275" s="12"/>
      <c r="G275" s="12"/>
      <c r="H275" s="12"/>
      <c r="I275" s="12"/>
      <c r="J275" s="12"/>
      <c r="K275" s="12"/>
      <c r="L275" s="12"/>
      <c r="M275" s="12"/>
      <c r="N275" s="12"/>
      <c r="O275" s="12"/>
      <c r="P275" s="12"/>
      <c r="Q275" s="12"/>
      <c r="R275" s="12"/>
      <c r="S275" s="12"/>
      <c r="T275" s="12"/>
      <c r="U275" s="12"/>
      <c r="V275" s="12"/>
      <c r="W275" s="12"/>
      <c r="Z275" s="13"/>
      <c r="AA275" s="12"/>
      <c r="AB275" s="12"/>
      <c r="AC275" s="12"/>
      <c r="AD275" s="128"/>
    </row>
    <row r="276" spans="1:30" hidden="1" x14ac:dyDescent="0.2">
      <c r="A276" s="14" t="s">
        <v>1090</v>
      </c>
      <c r="B276" s="13" t="s">
        <v>1107</v>
      </c>
    </row>
    <row r="277" spans="1:30" x14ac:dyDescent="0.2">
      <c r="A277" s="14" t="s">
        <v>1090</v>
      </c>
    </row>
  </sheetData>
  <autoFilter ref="A1:AL277"/>
  <mergeCells count="39">
    <mergeCell ref="AP9:AP18"/>
    <mergeCell ref="AR9:AR11"/>
    <mergeCell ref="AQ9:AQ11"/>
    <mergeCell ref="A2:AD2"/>
    <mergeCell ref="A3:AD3"/>
    <mergeCell ref="A4:AD4"/>
    <mergeCell ref="E218:F220"/>
    <mergeCell ref="AA8:AB8"/>
    <mergeCell ref="AA9:AA10"/>
    <mergeCell ref="AB9:AB10"/>
    <mergeCell ref="E208:F211"/>
    <mergeCell ref="E214:F216"/>
    <mergeCell ref="G9:G10"/>
    <mergeCell ref="H9:H10"/>
    <mergeCell ref="I9:I10"/>
    <mergeCell ref="J9:J10"/>
    <mergeCell ref="N9:N10"/>
    <mergeCell ref="A8:F8"/>
    <mergeCell ref="I8:J8"/>
    <mergeCell ref="K9:K10"/>
    <mergeCell ref="L9:L10"/>
    <mergeCell ref="N13:N14"/>
    <mergeCell ref="N19:N21"/>
    <mergeCell ref="N38:N39"/>
    <mergeCell ref="AD138:AD140"/>
    <mergeCell ref="AD195:AD197"/>
    <mergeCell ref="M268:M270"/>
    <mergeCell ref="N51:N52"/>
    <mergeCell ref="N82:N83"/>
    <mergeCell ref="AD123:AD125"/>
    <mergeCell ref="AD230:AD232"/>
    <mergeCell ref="AD236:AD238"/>
    <mergeCell ref="AL9:AL11"/>
    <mergeCell ref="AN9:AN11"/>
    <mergeCell ref="AO9:AO11"/>
    <mergeCell ref="N41:N48"/>
    <mergeCell ref="N89:N90"/>
    <mergeCell ref="AM9:AM11"/>
    <mergeCell ref="AC9:AC10"/>
  </mergeCells>
  <pageMargins left="0.41" right="0.17" top="0.52" bottom="0.24" header="0.3" footer="0.19"/>
  <pageSetup paperSize="9" orientation="portrait" r:id="rId1"/>
  <headerFooter differentFirst="1">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9"/>
  <sheetViews>
    <sheetView zoomScaleNormal="100" workbookViewId="0">
      <selection activeCell="AD11" sqref="AD11"/>
    </sheetView>
  </sheetViews>
  <sheetFormatPr defaultRowHeight="15" x14ac:dyDescent="0.25"/>
  <cols>
    <col min="1" max="1" width="4.85546875" style="8" customWidth="1"/>
    <col min="2" max="2" width="6" style="8" customWidth="1"/>
    <col min="3" max="3" width="7.7109375" style="8" customWidth="1"/>
    <col min="4" max="4" width="10" style="9" customWidth="1"/>
    <col min="5" max="5" width="10.85546875" style="9" customWidth="1"/>
    <col min="6" max="6" width="4.7109375" style="9" customWidth="1"/>
    <col min="7" max="7" width="28.28515625" style="9" customWidth="1"/>
    <col min="8" max="8" width="6.85546875" style="9" customWidth="1"/>
    <col min="9" max="9" width="12" style="24" hidden="1" customWidth="1"/>
    <col min="10" max="10" width="12.140625" style="24" hidden="1" customWidth="1"/>
    <col min="11" max="11" width="12" style="24" hidden="1" customWidth="1"/>
    <col min="12" max="12" width="12.140625" style="62" hidden="1" customWidth="1"/>
    <col min="13" max="13" width="11.42578125" style="9" hidden="1" customWidth="1"/>
    <col min="14" max="14" width="9.140625" style="9" hidden="1" customWidth="1"/>
    <col min="15" max="15" width="12.28515625" style="24" hidden="1" customWidth="1"/>
    <col min="16" max="16" width="12" style="24" hidden="1" customWidth="1"/>
    <col min="17" max="17" width="14.5703125" style="9" customWidth="1"/>
    <col min="18" max="18" width="11.28515625" style="50" hidden="1" customWidth="1"/>
    <col min="19" max="19" width="11.28515625" style="9" hidden="1" customWidth="1"/>
    <col min="20" max="20" width="8.7109375" style="9" hidden="1" customWidth="1"/>
    <col min="21" max="21" width="9.85546875" style="9" hidden="1" customWidth="1"/>
    <col min="22" max="22" width="13" style="9" hidden="1" customWidth="1"/>
    <col min="23" max="23" width="14.140625" style="9" hidden="1" customWidth="1"/>
    <col min="24" max="24" width="15.140625" style="9" hidden="1" customWidth="1"/>
    <col min="25" max="25" width="9.140625" style="8"/>
    <col min="26" max="26" width="0" style="8" hidden="1" customWidth="1"/>
    <col min="27" max="16384" width="9.140625" style="8"/>
  </cols>
  <sheetData>
    <row r="1" spans="1:26" ht="16.5" x14ac:dyDescent="0.25">
      <c r="A1" s="171" t="s">
        <v>533</v>
      </c>
      <c r="B1" s="171"/>
      <c r="C1" s="171"/>
      <c r="D1" s="171"/>
      <c r="E1" s="171"/>
      <c r="F1" s="171"/>
      <c r="G1" s="171"/>
      <c r="H1" s="171"/>
      <c r="I1" s="171"/>
      <c r="J1" s="171"/>
      <c r="K1" s="171"/>
      <c r="L1" s="171"/>
      <c r="M1" s="171"/>
      <c r="N1" s="171"/>
      <c r="O1" s="171"/>
      <c r="P1" s="171"/>
      <c r="Q1" s="171"/>
      <c r="R1" s="171"/>
    </row>
    <row r="2" spans="1:26" ht="16.5" x14ac:dyDescent="0.25">
      <c r="A2" s="172" t="s">
        <v>1122</v>
      </c>
      <c r="B2" s="172"/>
      <c r="C2" s="172"/>
      <c r="D2" s="172"/>
      <c r="E2" s="172"/>
      <c r="F2" s="172"/>
      <c r="G2" s="172"/>
      <c r="H2" s="172"/>
      <c r="I2" s="172"/>
      <c r="J2" s="172"/>
      <c r="K2" s="172"/>
      <c r="L2" s="172"/>
      <c r="M2" s="172"/>
      <c r="N2" s="172"/>
      <c r="O2" s="172"/>
      <c r="P2" s="172"/>
      <c r="Q2" s="172"/>
      <c r="R2" s="172"/>
    </row>
    <row r="3" spans="1:26" ht="16.5" x14ac:dyDescent="0.25">
      <c r="A3" s="173" t="s">
        <v>1342</v>
      </c>
      <c r="B3" s="173"/>
      <c r="C3" s="173"/>
      <c r="D3" s="173"/>
      <c r="E3" s="173"/>
      <c r="F3" s="173"/>
      <c r="G3" s="173"/>
      <c r="H3" s="173"/>
      <c r="I3" s="173"/>
      <c r="J3" s="173"/>
      <c r="K3" s="173"/>
      <c r="L3" s="173"/>
      <c r="M3" s="173"/>
      <c r="N3" s="173"/>
      <c r="O3" s="173"/>
      <c r="P3" s="173"/>
      <c r="Q3" s="173"/>
      <c r="R3" s="173"/>
    </row>
    <row r="4" spans="1:26" ht="10.5" customHeight="1" x14ac:dyDescent="0.3">
      <c r="A4" s="63"/>
      <c r="B4" s="63"/>
      <c r="C4" s="63"/>
      <c r="D4" s="11"/>
      <c r="E4" s="11"/>
      <c r="F4" s="11"/>
      <c r="G4" s="11"/>
      <c r="H4" s="11"/>
      <c r="I4" s="60"/>
      <c r="J4" s="60"/>
      <c r="K4" s="60"/>
      <c r="L4" s="64"/>
      <c r="M4" s="11"/>
    </row>
    <row r="5" spans="1:26" ht="17.25" x14ac:dyDescent="0.3">
      <c r="A5" s="63"/>
      <c r="B5" s="63"/>
      <c r="C5" s="63"/>
      <c r="D5" s="11"/>
      <c r="E5" s="11"/>
      <c r="F5" s="11"/>
      <c r="G5" s="11"/>
      <c r="H5" s="11"/>
      <c r="I5" s="60"/>
      <c r="J5" s="60"/>
      <c r="K5" s="60"/>
      <c r="M5" s="11"/>
      <c r="Q5" s="41" t="s">
        <v>532</v>
      </c>
    </row>
    <row r="7" spans="1:26" ht="51.75" customHeight="1" x14ac:dyDescent="0.25">
      <c r="A7" s="199" t="s">
        <v>0</v>
      </c>
      <c r="B7" s="199"/>
      <c r="C7" s="199"/>
      <c r="D7" s="199"/>
      <c r="E7" s="199"/>
      <c r="F7" s="199"/>
      <c r="G7" s="181" t="s">
        <v>1265</v>
      </c>
      <c r="H7" s="200" t="s">
        <v>1</v>
      </c>
      <c r="I7" s="201" t="s">
        <v>949</v>
      </c>
      <c r="J7" s="201"/>
      <c r="K7" s="202" t="s">
        <v>950</v>
      </c>
      <c r="L7" s="153" t="s">
        <v>1324</v>
      </c>
      <c r="M7" s="200" t="s">
        <v>2</v>
      </c>
      <c r="N7" s="203"/>
      <c r="O7" s="175" t="s">
        <v>1128</v>
      </c>
      <c r="P7" s="175"/>
      <c r="Q7" s="153" t="s">
        <v>1059</v>
      </c>
      <c r="R7" s="80" t="s">
        <v>1288</v>
      </c>
      <c r="S7" s="96"/>
      <c r="T7" s="51"/>
      <c r="X7" s="129" t="s">
        <v>2</v>
      </c>
      <c r="Z7" s="156" t="s">
        <v>1339</v>
      </c>
    </row>
    <row r="8" spans="1:26" ht="28.5" customHeight="1" x14ac:dyDescent="0.25">
      <c r="A8" s="200" t="s">
        <v>4</v>
      </c>
      <c r="B8" s="200" t="s">
        <v>4</v>
      </c>
      <c r="C8" s="200" t="s">
        <v>4</v>
      </c>
      <c r="D8" s="200" t="s">
        <v>4</v>
      </c>
      <c r="E8" s="200" t="s">
        <v>4</v>
      </c>
      <c r="F8" s="200" t="s">
        <v>4</v>
      </c>
      <c r="G8" s="206"/>
      <c r="H8" s="206"/>
      <c r="I8" s="201" t="s">
        <v>5</v>
      </c>
      <c r="J8" s="201" t="s">
        <v>6</v>
      </c>
      <c r="K8" s="201"/>
      <c r="L8" s="201"/>
      <c r="M8" s="288"/>
      <c r="N8" s="208"/>
      <c r="O8" s="201" t="s">
        <v>5</v>
      </c>
      <c r="P8" s="201" t="s">
        <v>6</v>
      </c>
      <c r="Q8" s="208"/>
      <c r="R8" s="99"/>
      <c r="S8" s="93"/>
      <c r="T8" s="68"/>
      <c r="Z8" s="162" t="s">
        <v>1332</v>
      </c>
    </row>
    <row r="9" spans="1:26" ht="15.75" x14ac:dyDescent="0.25">
      <c r="A9" s="200">
        <v>1</v>
      </c>
      <c r="B9" s="200">
        <v>2</v>
      </c>
      <c r="C9" s="200">
        <v>3</v>
      </c>
      <c r="D9" s="200">
        <v>4</v>
      </c>
      <c r="E9" s="200">
        <v>5</v>
      </c>
      <c r="F9" s="200">
        <v>6</v>
      </c>
      <c r="G9" s="206"/>
      <c r="H9" s="206"/>
      <c r="I9" s="201"/>
      <c r="J9" s="201"/>
      <c r="K9" s="201"/>
      <c r="L9" s="201"/>
      <c r="M9" s="288"/>
      <c r="N9" s="208"/>
      <c r="O9" s="201"/>
      <c r="P9" s="201"/>
      <c r="Q9" s="208"/>
      <c r="R9" s="99"/>
      <c r="S9" s="93"/>
      <c r="T9" s="68"/>
      <c r="Z9" s="163"/>
    </row>
    <row r="10" spans="1:26" ht="22.5" customHeight="1" x14ac:dyDescent="0.25">
      <c r="A10" s="200" t="s">
        <v>534</v>
      </c>
      <c r="B10" s="200"/>
      <c r="C10" s="209"/>
      <c r="D10" s="209"/>
      <c r="E10" s="209"/>
      <c r="F10" s="209"/>
      <c r="G10" s="204" t="s">
        <v>535</v>
      </c>
      <c r="H10" s="209"/>
      <c r="I10" s="210"/>
      <c r="J10" s="210"/>
      <c r="K10" s="210"/>
      <c r="L10" s="210"/>
      <c r="M10" s="212"/>
      <c r="N10" s="208"/>
      <c r="O10" s="210"/>
      <c r="P10" s="210"/>
      <c r="Q10" s="208"/>
      <c r="R10" s="99"/>
      <c r="S10" s="93"/>
      <c r="T10" s="68"/>
      <c r="Z10" s="163"/>
    </row>
    <row r="11" spans="1:26" ht="21" customHeight="1" x14ac:dyDescent="0.25">
      <c r="A11" s="200"/>
      <c r="B11" s="200" t="s">
        <v>536</v>
      </c>
      <c r="C11" s="209"/>
      <c r="D11" s="209"/>
      <c r="E11" s="209"/>
      <c r="F11" s="209"/>
      <c r="G11" s="212" t="s">
        <v>537</v>
      </c>
      <c r="H11" s="209"/>
      <c r="I11" s="210"/>
      <c r="J11" s="210"/>
      <c r="K11" s="210">
        <v>8500000</v>
      </c>
      <c r="L11" s="210"/>
      <c r="M11" s="212"/>
      <c r="N11" s="208"/>
      <c r="O11" s="210"/>
      <c r="P11" s="210"/>
      <c r="Q11" s="208"/>
      <c r="R11" s="99"/>
      <c r="S11" s="93"/>
      <c r="T11" s="68"/>
    </row>
    <row r="12" spans="1:26" ht="19.5" customHeight="1" x14ac:dyDescent="0.25">
      <c r="A12" s="200"/>
      <c r="B12" s="200"/>
      <c r="C12" s="209" t="s">
        <v>538</v>
      </c>
      <c r="D12" s="209"/>
      <c r="E12" s="209"/>
      <c r="F12" s="209"/>
      <c r="G12" s="6" t="s">
        <v>1320</v>
      </c>
      <c r="H12" s="209"/>
      <c r="I12" s="210"/>
      <c r="J12" s="210"/>
      <c r="K12" s="210"/>
      <c r="L12" s="210"/>
      <c r="M12" s="212"/>
      <c r="N12" s="208"/>
      <c r="O12" s="210"/>
      <c r="P12" s="210"/>
      <c r="Q12" s="208"/>
      <c r="R12" s="99" t="s">
        <v>1271</v>
      </c>
      <c r="S12" s="89" t="s">
        <v>1319</v>
      </c>
      <c r="T12" s="68"/>
    </row>
    <row r="13" spans="1:26" ht="23.25" customHeight="1" x14ac:dyDescent="0.25">
      <c r="A13" s="200"/>
      <c r="B13" s="200"/>
      <c r="C13" s="209"/>
      <c r="D13" s="209" t="s">
        <v>539</v>
      </c>
      <c r="E13" s="209"/>
      <c r="F13" s="209"/>
      <c r="G13" s="5" t="s">
        <v>1253</v>
      </c>
      <c r="H13" s="209" t="s">
        <v>1367</v>
      </c>
      <c r="I13" s="210">
        <v>10500000</v>
      </c>
      <c r="J13" s="210">
        <v>14500000</v>
      </c>
      <c r="K13" s="210"/>
      <c r="L13" s="210">
        <f t="shared" ref="L13:L75" si="0">ROUND((I13+J13)/2,-3)</f>
        <v>12500000</v>
      </c>
      <c r="M13" s="212" t="s">
        <v>541</v>
      </c>
      <c r="N13" s="208"/>
      <c r="O13" s="4">
        <v>10500000</v>
      </c>
      <c r="P13" s="4">
        <v>14500000</v>
      </c>
      <c r="Q13" s="207">
        <f>L13</f>
        <v>12500000</v>
      </c>
      <c r="R13" s="106"/>
      <c r="S13" s="94"/>
      <c r="T13" s="69">
        <f>O13-I13</f>
        <v>0</v>
      </c>
      <c r="U13" s="24">
        <f>P13-J13</f>
        <v>0</v>
      </c>
      <c r="V13" s="24">
        <f>L13-O13</f>
        <v>2000000</v>
      </c>
      <c r="W13" s="24">
        <f>P13-L13</f>
        <v>2000000</v>
      </c>
    </row>
    <row r="14" spans="1:26" ht="18.75" x14ac:dyDescent="0.25">
      <c r="A14" s="200"/>
      <c r="B14" s="200"/>
      <c r="C14" s="209"/>
      <c r="D14" s="209" t="s">
        <v>542</v>
      </c>
      <c r="E14" s="209"/>
      <c r="F14" s="209"/>
      <c r="G14" s="212" t="s">
        <v>543</v>
      </c>
      <c r="H14" s="209" t="s">
        <v>1367</v>
      </c>
      <c r="I14" s="210">
        <v>21300000</v>
      </c>
      <c r="J14" s="210">
        <v>28000000</v>
      </c>
      <c r="K14" s="210"/>
      <c r="L14" s="210">
        <f t="shared" si="0"/>
        <v>24650000</v>
      </c>
      <c r="M14" s="212"/>
      <c r="N14" s="208"/>
      <c r="O14" s="4">
        <v>21300000</v>
      </c>
      <c r="P14" s="4">
        <v>28000000</v>
      </c>
      <c r="Q14" s="207">
        <f t="shared" ref="Q14:Q77" si="1">L14</f>
        <v>24650000</v>
      </c>
      <c r="R14" s="106"/>
      <c r="S14" s="94"/>
      <c r="T14" s="69">
        <f t="shared" ref="T14:T77" si="2">O14-I14</f>
        <v>0</v>
      </c>
      <c r="U14" s="24">
        <f t="shared" ref="U14:U77" si="3">P14-J14</f>
        <v>0</v>
      </c>
      <c r="V14" s="24">
        <f t="shared" ref="V14:V77" si="4">L14-O14</f>
        <v>3350000</v>
      </c>
      <c r="W14" s="24">
        <f t="shared" ref="W14:W77" si="5">P14-L14</f>
        <v>3350000</v>
      </c>
    </row>
    <row r="15" spans="1:26" ht="18.75" x14ac:dyDescent="0.25">
      <c r="A15" s="200"/>
      <c r="B15" s="200"/>
      <c r="C15" s="209"/>
      <c r="D15" s="209" t="s">
        <v>544</v>
      </c>
      <c r="E15" s="209"/>
      <c r="F15" s="209"/>
      <c r="G15" s="212" t="s">
        <v>545</v>
      </c>
      <c r="H15" s="209" t="s">
        <v>1367</v>
      </c>
      <c r="I15" s="210">
        <v>31200000</v>
      </c>
      <c r="J15" s="210">
        <v>36000000</v>
      </c>
      <c r="K15" s="210"/>
      <c r="L15" s="210">
        <f t="shared" si="0"/>
        <v>33600000</v>
      </c>
      <c r="M15" s="212"/>
      <c r="N15" s="208"/>
      <c r="O15" s="4">
        <v>31200000</v>
      </c>
      <c r="P15" s="4">
        <v>36000000</v>
      </c>
      <c r="Q15" s="207">
        <f t="shared" si="1"/>
        <v>33600000</v>
      </c>
      <c r="R15" s="106"/>
      <c r="S15" s="94"/>
      <c r="T15" s="69">
        <f t="shared" si="2"/>
        <v>0</v>
      </c>
      <c r="U15" s="24">
        <f t="shared" si="3"/>
        <v>0</v>
      </c>
      <c r="V15" s="24">
        <f t="shared" si="4"/>
        <v>2400000</v>
      </c>
      <c r="W15" s="24">
        <f t="shared" si="5"/>
        <v>2400000</v>
      </c>
    </row>
    <row r="16" spans="1:26" ht="18.75" x14ac:dyDescent="0.25">
      <c r="A16" s="200"/>
      <c r="B16" s="200"/>
      <c r="C16" s="209" t="s">
        <v>546</v>
      </c>
      <c r="D16" s="209"/>
      <c r="E16" s="209"/>
      <c r="F16" s="209"/>
      <c r="G16" s="213" t="s">
        <v>547</v>
      </c>
      <c r="H16" s="209" t="s">
        <v>1367</v>
      </c>
      <c r="I16" s="210">
        <v>5110000</v>
      </c>
      <c r="J16" s="210">
        <v>7300000</v>
      </c>
      <c r="K16" s="210"/>
      <c r="L16" s="210">
        <v>7300000</v>
      </c>
      <c r="M16" s="212"/>
      <c r="N16" s="208" t="s">
        <v>1052</v>
      </c>
      <c r="O16" s="4">
        <v>5110000</v>
      </c>
      <c r="P16" s="4">
        <v>7300000</v>
      </c>
      <c r="Q16" s="207">
        <f t="shared" si="1"/>
        <v>7300000</v>
      </c>
      <c r="R16" s="106"/>
      <c r="S16" s="94"/>
      <c r="T16" s="69">
        <f t="shared" si="2"/>
        <v>0</v>
      </c>
      <c r="U16" s="24">
        <f t="shared" si="3"/>
        <v>0</v>
      </c>
      <c r="V16" s="24">
        <f t="shared" si="4"/>
        <v>2190000</v>
      </c>
      <c r="W16" s="24">
        <f t="shared" si="5"/>
        <v>0</v>
      </c>
    </row>
    <row r="17" spans="1:23" ht="23.25" customHeight="1" x14ac:dyDescent="0.25">
      <c r="A17" s="200"/>
      <c r="B17" s="200"/>
      <c r="C17" s="209" t="s">
        <v>548</v>
      </c>
      <c r="D17" s="209"/>
      <c r="E17" s="209"/>
      <c r="F17" s="209"/>
      <c r="G17" s="213" t="s">
        <v>961</v>
      </c>
      <c r="H17" s="209" t="s">
        <v>1367</v>
      </c>
      <c r="I17" s="210">
        <v>20000000</v>
      </c>
      <c r="J17" s="210">
        <v>26000000</v>
      </c>
      <c r="K17" s="210"/>
      <c r="L17" s="210">
        <f t="shared" si="0"/>
        <v>23000000</v>
      </c>
      <c r="M17" s="212"/>
      <c r="N17" s="208"/>
      <c r="O17" s="4">
        <v>20000000</v>
      </c>
      <c r="P17" s="4">
        <v>26000000</v>
      </c>
      <c r="Q17" s="207">
        <f t="shared" si="1"/>
        <v>23000000</v>
      </c>
      <c r="R17" s="106"/>
      <c r="S17" s="94"/>
      <c r="T17" s="69">
        <f t="shared" si="2"/>
        <v>0</v>
      </c>
      <c r="U17" s="24">
        <f t="shared" si="3"/>
        <v>0</v>
      </c>
      <c r="V17" s="24">
        <f t="shared" si="4"/>
        <v>3000000</v>
      </c>
      <c r="W17" s="24">
        <f t="shared" si="5"/>
        <v>3000000</v>
      </c>
    </row>
    <row r="18" spans="1:23" ht="18.75" x14ac:dyDescent="0.25">
      <c r="A18" s="200"/>
      <c r="B18" s="200"/>
      <c r="C18" s="209" t="s">
        <v>549</v>
      </c>
      <c r="D18" s="209"/>
      <c r="E18" s="209"/>
      <c r="F18" s="209"/>
      <c r="G18" s="213" t="s">
        <v>550</v>
      </c>
      <c r="H18" s="209" t="s">
        <v>1367</v>
      </c>
      <c r="I18" s="210">
        <v>18000000</v>
      </c>
      <c r="J18" s="210">
        <v>24000000</v>
      </c>
      <c r="K18" s="210"/>
      <c r="L18" s="210">
        <f t="shared" si="0"/>
        <v>21000000</v>
      </c>
      <c r="M18" s="212"/>
      <c r="N18" s="208"/>
      <c r="O18" s="4">
        <v>18000000</v>
      </c>
      <c r="P18" s="4">
        <v>24000000</v>
      </c>
      <c r="Q18" s="207">
        <f t="shared" si="1"/>
        <v>21000000</v>
      </c>
      <c r="R18" s="106"/>
      <c r="S18" s="94"/>
      <c r="T18" s="69">
        <f t="shared" si="2"/>
        <v>0</v>
      </c>
      <c r="U18" s="24">
        <f t="shared" si="3"/>
        <v>0</v>
      </c>
      <c r="V18" s="24">
        <f t="shared" si="4"/>
        <v>3000000</v>
      </c>
      <c r="W18" s="24">
        <f t="shared" si="5"/>
        <v>3000000</v>
      </c>
    </row>
    <row r="19" spans="1:23" ht="15.75" x14ac:dyDescent="0.25">
      <c r="A19" s="200"/>
      <c r="B19" s="200"/>
      <c r="C19" s="209" t="s">
        <v>551</v>
      </c>
      <c r="D19" s="209"/>
      <c r="E19" s="209"/>
      <c r="F19" s="209"/>
      <c r="G19" s="213" t="s">
        <v>552</v>
      </c>
      <c r="H19" s="209"/>
      <c r="I19" s="210"/>
      <c r="J19" s="210"/>
      <c r="K19" s="210"/>
      <c r="L19" s="210"/>
      <c r="M19" s="212"/>
      <c r="N19" s="208"/>
      <c r="O19" s="211"/>
      <c r="P19" s="211"/>
      <c r="Q19" s="207"/>
      <c r="R19" s="106"/>
      <c r="S19" s="94"/>
      <c r="T19" s="69">
        <f t="shared" si="2"/>
        <v>0</v>
      </c>
      <c r="U19" s="24">
        <f t="shared" si="3"/>
        <v>0</v>
      </c>
      <c r="V19" s="24">
        <f t="shared" si="4"/>
        <v>0</v>
      </c>
      <c r="W19" s="24">
        <f t="shared" si="5"/>
        <v>0</v>
      </c>
    </row>
    <row r="20" spans="1:23" ht="18.75" x14ac:dyDescent="0.25">
      <c r="A20" s="200"/>
      <c r="B20" s="200"/>
      <c r="C20" s="209"/>
      <c r="D20" s="209" t="s">
        <v>553</v>
      </c>
      <c r="E20" s="209"/>
      <c r="F20" s="209"/>
      <c r="G20" s="212" t="s">
        <v>540</v>
      </c>
      <c r="H20" s="209" t="s">
        <v>1367</v>
      </c>
      <c r="I20" s="210">
        <v>5200000</v>
      </c>
      <c r="J20" s="210">
        <v>6500000</v>
      </c>
      <c r="K20" s="210"/>
      <c r="L20" s="210">
        <f>J20</f>
        <v>6500000</v>
      </c>
      <c r="M20" s="212"/>
      <c r="N20" s="208"/>
      <c r="O20" s="4">
        <v>5200000</v>
      </c>
      <c r="P20" s="4">
        <v>6500000</v>
      </c>
      <c r="Q20" s="207">
        <f t="shared" si="1"/>
        <v>6500000</v>
      </c>
      <c r="R20" s="106"/>
      <c r="S20" s="94"/>
      <c r="T20" s="69">
        <f t="shared" si="2"/>
        <v>0</v>
      </c>
      <c r="U20" s="24">
        <f t="shared" si="3"/>
        <v>0</v>
      </c>
      <c r="V20" s="24">
        <f t="shared" si="4"/>
        <v>1300000</v>
      </c>
      <c r="W20" s="24">
        <f t="shared" si="5"/>
        <v>0</v>
      </c>
    </row>
    <row r="21" spans="1:23" ht="18.75" x14ac:dyDescent="0.25">
      <c r="A21" s="200"/>
      <c r="B21" s="200"/>
      <c r="C21" s="209"/>
      <c r="D21" s="209" t="s">
        <v>554</v>
      </c>
      <c r="E21" s="209"/>
      <c r="F21" s="209"/>
      <c r="G21" s="212" t="s">
        <v>543</v>
      </c>
      <c r="H21" s="209" t="s">
        <v>1367</v>
      </c>
      <c r="I21" s="210">
        <v>19600000</v>
      </c>
      <c r="J21" s="210">
        <v>28000000</v>
      </c>
      <c r="K21" s="210"/>
      <c r="L21" s="210">
        <f t="shared" si="0"/>
        <v>23800000</v>
      </c>
      <c r="M21" s="212"/>
      <c r="N21" s="208"/>
      <c r="O21" s="4">
        <v>19600000</v>
      </c>
      <c r="P21" s="4">
        <v>28000000</v>
      </c>
      <c r="Q21" s="207">
        <f t="shared" si="1"/>
        <v>23800000</v>
      </c>
      <c r="R21" s="106"/>
      <c r="S21" s="94"/>
      <c r="T21" s="69">
        <f t="shared" si="2"/>
        <v>0</v>
      </c>
      <c r="U21" s="24">
        <f t="shared" si="3"/>
        <v>0</v>
      </c>
      <c r="V21" s="24">
        <f t="shared" si="4"/>
        <v>4200000</v>
      </c>
      <c r="W21" s="24">
        <f t="shared" si="5"/>
        <v>4200000</v>
      </c>
    </row>
    <row r="22" spans="1:23" ht="18.75" x14ac:dyDescent="0.25">
      <c r="A22" s="200"/>
      <c r="B22" s="200"/>
      <c r="C22" s="209"/>
      <c r="D22" s="209" t="s">
        <v>555</v>
      </c>
      <c r="E22" s="209"/>
      <c r="F22" s="209"/>
      <c r="G22" s="212" t="s">
        <v>545</v>
      </c>
      <c r="H22" s="209" t="s">
        <v>1367</v>
      </c>
      <c r="I22" s="210">
        <v>28200000</v>
      </c>
      <c r="J22" s="210">
        <v>35000000</v>
      </c>
      <c r="K22" s="210"/>
      <c r="L22" s="210">
        <f t="shared" si="0"/>
        <v>31600000</v>
      </c>
      <c r="M22" s="212"/>
      <c r="N22" s="208"/>
      <c r="O22" s="4">
        <v>28200000</v>
      </c>
      <c r="P22" s="4">
        <v>35000000</v>
      </c>
      <c r="Q22" s="207">
        <f t="shared" si="1"/>
        <v>31600000</v>
      </c>
      <c r="R22" s="106"/>
      <c r="S22" s="94"/>
      <c r="T22" s="69">
        <f t="shared" si="2"/>
        <v>0</v>
      </c>
      <c r="U22" s="24">
        <f t="shared" si="3"/>
        <v>0</v>
      </c>
      <c r="V22" s="24">
        <f t="shared" si="4"/>
        <v>3400000</v>
      </c>
      <c r="W22" s="24">
        <f t="shared" si="5"/>
        <v>3400000</v>
      </c>
    </row>
    <row r="23" spans="1:23" ht="15.75" x14ac:dyDescent="0.25">
      <c r="A23" s="200"/>
      <c r="B23" s="200"/>
      <c r="C23" s="209" t="s">
        <v>556</v>
      </c>
      <c r="D23" s="209"/>
      <c r="E23" s="209"/>
      <c r="F23" s="209"/>
      <c r="G23" s="213" t="s">
        <v>557</v>
      </c>
      <c r="H23" s="209"/>
      <c r="I23" s="210"/>
      <c r="J23" s="210"/>
      <c r="K23" s="210"/>
      <c r="L23" s="210"/>
      <c r="M23" s="212"/>
      <c r="N23" s="208"/>
      <c r="O23" s="211"/>
      <c r="P23" s="211"/>
      <c r="Q23" s="207"/>
      <c r="R23" s="106"/>
      <c r="S23" s="94"/>
      <c r="T23" s="69">
        <f t="shared" si="2"/>
        <v>0</v>
      </c>
      <c r="U23" s="24">
        <f t="shared" si="3"/>
        <v>0</v>
      </c>
      <c r="V23" s="24">
        <f t="shared" si="4"/>
        <v>0</v>
      </c>
      <c r="W23" s="24">
        <f t="shared" si="5"/>
        <v>0</v>
      </c>
    </row>
    <row r="24" spans="1:23" ht="18.75" x14ac:dyDescent="0.25">
      <c r="A24" s="200"/>
      <c r="B24" s="200"/>
      <c r="C24" s="209"/>
      <c r="D24" s="209" t="s">
        <v>558</v>
      </c>
      <c r="E24" s="209"/>
      <c r="F24" s="209"/>
      <c r="G24" s="212" t="s">
        <v>540</v>
      </c>
      <c r="H24" s="209" t="s">
        <v>1367</v>
      </c>
      <c r="I24" s="210">
        <v>4800000</v>
      </c>
      <c r="J24" s="210">
        <v>6000000</v>
      </c>
      <c r="K24" s="210"/>
      <c r="L24" s="210">
        <f>J24</f>
        <v>6000000</v>
      </c>
      <c r="M24" s="212"/>
      <c r="N24" s="208"/>
      <c r="O24" s="4">
        <v>4800000</v>
      </c>
      <c r="P24" s="4">
        <v>6000000</v>
      </c>
      <c r="Q24" s="207">
        <f t="shared" si="1"/>
        <v>6000000</v>
      </c>
      <c r="R24" s="106"/>
      <c r="S24" s="94"/>
      <c r="T24" s="69">
        <f t="shared" si="2"/>
        <v>0</v>
      </c>
      <c r="U24" s="24">
        <f t="shared" si="3"/>
        <v>0</v>
      </c>
      <c r="V24" s="24">
        <f t="shared" si="4"/>
        <v>1200000</v>
      </c>
      <c r="W24" s="24">
        <f t="shared" si="5"/>
        <v>0</v>
      </c>
    </row>
    <row r="25" spans="1:23" ht="18.75" x14ac:dyDescent="0.25">
      <c r="A25" s="200"/>
      <c r="B25" s="200"/>
      <c r="C25" s="209"/>
      <c r="D25" s="209" t="s">
        <v>559</v>
      </c>
      <c r="E25" s="209"/>
      <c r="F25" s="209"/>
      <c r="G25" s="212" t="s">
        <v>543</v>
      </c>
      <c r="H25" s="209" t="s">
        <v>1367</v>
      </c>
      <c r="I25" s="210">
        <v>10200000</v>
      </c>
      <c r="J25" s="210">
        <v>12000000</v>
      </c>
      <c r="K25" s="210"/>
      <c r="L25" s="210">
        <f t="shared" si="0"/>
        <v>11100000</v>
      </c>
      <c r="M25" s="212"/>
      <c r="N25" s="208"/>
      <c r="O25" s="4">
        <v>10200000</v>
      </c>
      <c r="P25" s="4">
        <v>12000000</v>
      </c>
      <c r="Q25" s="207">
        <f t="shared" si="1"/>
        <v>11100000</v>
      </c>
      <c r="R25" s="106"/>
      <c r="S25" s="94"/>
      <c r="T25" s="69">
        <f t="shared" si="2"/>
        <v>0</v>
      </c>
      <c r="U25" s="24">
        <f t="shared" si="3"/>
        <v>0</v>
      </c>
      <c r="V25" s="24">
        <f t="shared" si="4"/>
        <v>900000</v>
      </c>
      <c r="W25" s="24">
        <f t="shared" si="5"/>
        <v>900000</v>
      </c>
    </row>
    <row r="26" spans="1:23" ht="18.75" x14ac:dyDescent="0.25">
      <c r="A26" s="200"/>
      <c r="B26" s="200"/>
      <c r="C26" s="209"/>
      <c r="D26" s="209" t="s">
        <v>560</v>
      </c>
      <c r="E26" s="209"/>
      <c r="F26" s="209"/>
      <c r="G26" s="212" t="s">
        <v>545</v>
      </c>
      <c r="H26" s="209" t="s">
        <v>1367</v>
      </c>
      <c r="I26" s="210">
        <v>13300000</v>
      </c>
      <c r="J26" s="210">
        <v>16000000</v>
      </c>
      <c r="K26" s="210"/>
      <c r="L26" s="210">
        <f t="shared" si="0"/>
        <v>14650000</v>
      </c>
      <c r="M26" s="212"/>
      <c r="N26" s="208"/>
      <c r="O26" s="4">
        <v>13300000</v>
      </c>
      <c r="P26" s="4">
        <v>16000000</v>
      </c>
      <c r="Q26" s="207">
        <f t="shared" si="1"/>
        <v>14650000</v>
      </c>
      <c r="R26" s="106"/>
      <c r="S26" s="94"/>
      <c r="T26" s="69">
        <f t="shared" si="2"/>
        <v>0</v>
      </c>
      <c r="U26" s="24">
        <f t="shared" si="3"/>
        <v>0</v>
      </c>
      <c r="V26" s="24">
        <f t="shared" si="4"/>
        <v>1350000</v>
      </c>
      <c r="W26" s="24">
        <f t="shared" si="5"/>
        <v>1350000</v>
      </c>
    </row>
    <row r="27" spans="1:23" ht="15.75" x14ac:dyDescent="0.25">
      <c r="A27" s="200"/>
      <c r="B27" s="200"/>
      <c r="C27" s="209" t="s">
        <v>561</v>
      </c>
      <c r="D27" s="209"/>
      <c r="E27" s="209"/>
      <c r="F27" s="209"/>
      <c r="G27" s="213" t="s">
        <v>562</v>
      </c>
      <c r="H27" s="209"/>
      <c r="I27" s="210"/>
      <c r="J27" s="210"/>
      <c r="K27" s="210"/>
      <c r="L27" s="210"/>
      <c r="M27" s="212"/>
      <c r="N27" s="208"/>
      <c r="O27" s="211"/>
      <c r="P27" s="211"/>
      <c r="Q27" s="207"/>
      <c r="R27" s="106"/>
      <c r="S27" s="94"/>
      <c r="T27" s="69">
        <f t="shared" si="2"/>
        <v>0</v>
      </c>
      <c r="U27" s="24">
        <f t="shared" si="3"/>
        <v>0</v>
      </c>
      <c r="V27" s="24">
        <f t="shared" si="4"/>
        <v>0</v>
      </c>
      <c r="W27" s="24">
        <f t="shared" si="5"/>
        <v>0</v>
      </c>
    </row>
    <row r="28" spans="1:23" ht="18.75" x14ac:dyDescent="0.25">
      <c r="A28" s="200"/>
      <c r="B28" s="200"/>
      <c r="C28" s="209"/>
      <c r="D28" s="209" t="s">
        <v>563</v>
      </c>
      <c r="E28" s="209"/>
      <c r="F28" s="209"/>
      <c r="G28" s="212" t="s">
        <v>540</v>
      </c>
      <c r="H28" s="209" t="s">
        <v>1367</v>
      </c>
      <c r="I28" s="210">
        <v>3300000</v>
      </c>
      <c r="J28" s="210">
        <v>4000000</v>
      </c>
      <c r="K28" s="210"/>
      <c r="L28" s="210">
        <f>J28</f>
        <v>4000000</v>
      </c>
      <c r="M28" s="212"/>
      <c r="N28" s="208"/>
      <c r="O28" s="4">
        <v>3300000</v>
      </c>
      <c r="P28" s="4">
        <v>4000000</v>
      </c>
      <c r="Q28" s="207">
        <f t="shared" si="1"/>
        <v>4000000</v>
      </c>
      <c r="R28" s="106"/>
      <c r="S28" s="94"/>
      <c r="T28" s="69">
        <f t="shared" si="2"/>
        <v>0</v>
      </c>
      <c r="U28" s="24">
        <f t="shared" si="3"/>
        <v>0</v>
      </c>
      <c r="V28" s="24">
        <f t="shared" si="4"/>
        <v>700000</v>
      </c>
      <c r="W28" s="24">
        <f t="shared" si="5"/>
        <v>0</v>
      </c>
    </row>
    <row r="29" spans="1:23" ht="18.75" x14ac:dyDescent="0.25">
      <c r="A29" s="200"/>
      <c r="B29" s="200"/>
      <c r="C29" s="209"/>
      <c r="D29" s="209" t="s">
        <v>564</v>
      </c>
      <c r="E29" s="209"/>
      <c r="F29" s="209"/>
      <c r="G29" s="212" t="s">
        <v>543</v>
      </c>
      <c r="H29" s="209" t="s">
        <v>1367</v>
      </c>
      <c r="I29" s="210">
        <v>6500000</v>
      </c>
      <c r="J29" s="210">
        <v>8500000</v>
      </c>
      <c r="K29" s="210"/>
      <c r="L29" s="210">
        <f>J29</f>
        <v>8500000</v>
      </c>
      <c r="M29" s="212"/>
      <c r="N29" s="208"/>
      <c r="O29" s="4">
        <v>6500000</v>
      </c>
      <c r="P29" s="4">
        <v>8500000</v>
      </c>
      <c r="Q29" s="207">
        <f t="shared" si="1"/>
        <v>8500000</v>
      </c>
      <c r="R29" s="106"/>
      <c r="S29" s="94"/>
      <c r="T29" s="69">
        <f t="shared" si="2"/>
        <v>0</v>
      </c>
      <c r="U29" s="24">
        <f t="shared" si="3"/>
        <v>0</v>
      </c>
      <c r="V29" s="24">
        <f t="shared" si="4"/>
        <v>2000000</v>
      </c>
      <c r="W29" s="24">
        <f t="shared" si="5"/>
        <v>0</v>
      </c>
    </row>
    <row r="30" spans="1:23" ht="18.75" x14ac:dyDescent="0.25">
      <c r="A30" s="200"/>
      <c r="B30" s="200"/>
      <c r="C30" s="209"/>
      <c r="D30" s="209" t="s">
        <v>565</v>
      </c>
      <c r="E30" s="209"/>
      <c r="F30" s="209"/>
      <c r="G30" s="212" t="s">
        <v>545</v>
      </c>
      <c r="H30" s="209" t="s">
        <v>1367</v>
      </c>
      <c r="I30" s="210">
        <v>11500000</v>
      </c>
      <c r="J30" s="210">
        <v>15000000</v>
      </c>
      <c r="K30" s="210"/>
      <c r="L30" s="210">
        <f t="shared" si="0"/>
        <v>13250000</v>
      </c>
      <c r="M30" s="212"/>
      <c r="N30" s="208"/>
      <c r="O30" s="4">
        <v>11500000</v>
      </c>
      <c r="P30" s="4">
        <v>15000000</v>
      </c>
      <c r="Q30" s="207">
        <f t="shared" si="1"/>
        <v>13250000</v>
      </c>
      <c r="R30" s="106"/>
      <c r="S30" s="94"/>
      <c r="T30" s="69">
        <f t="shared" si="2"/>
        <v>0</v>
      </c>
      <c r="U30" s="24">
        <f t="shared" si="3"/>
        <v>0</v>
      </c>
      <c r="V30" s="24">
        <f t="shared" si="4"/>
        <v>1750000</v>
      </c>
      <c r="W30" s="24">
        <f t="shared" si="5"/>
        <v>1750000</v>
      </c>
    </row>
    <row r="31" spans="1:23" ht="18.75" x14ac:dyDescent="0.25">
      <c r="A31" s="200"/>
      <c r="B31" s="200"/>
      <c r="C31" s="209" t="s">
        <v>566</v>
      </c>
      <c r="D31" s="209"/>
      <c r="E31" s="209"/>
      <c r="F31" s="209"/>
      <c r="G31" s="213" t="s">
        <v>567</v>
      </c>
      <c r="H31" s="209" t="s">
        <v>1367</v>
      </c>
      <c r="I31" s="210">
        <v>35000000</v>
      </c>
      <c r="J31" s="210">
        <v>40000000</v>
      </c>
      <c r="K31" s="210"/>
      <c r="L31" s="210">
        <f t="shared" si="0"/>
        <v>37500000</v>
      </c>
      <c r="M31" s="212"/>
      <c r="N31" s="208"/>
      <c r="O31" s="4">
        <v>35000000</v>
      </c>
      <c r="P31" s="4">
        <v>40000000</v>
      </c>
      <c r="Q31" s="207">
        <f t="shared" si="1"/>
        <v>37500000</v>
      </c>
      <c r="R31" s="106"/>
      <c r="S31" s="94"/>
      <c r="T31" s="69">
        <f t="shared" si="2"/>
        <v>0</v>
      </c>
      <c r="U31" s="24">
        <f t="shared" si="3"/>
        <v>0</v>
      </c>
      <c r="V31" s="24">
        <f t="shared" si="4"/>
        <v>2500000</v>
      </c>
      <c r="W31" s="24">
        <f t="shared" si="5"/>
        <v>2500000</v>
      </c>
    </row>
    <row r="32" spans="1:23" ht="31.5" x14ac:dyDescent="0.25">
      <c r="A32" s="200"/>
      <c r="B32" s="200"/>
      <c r="C32" s="209" t="s">
        <v>568</v>
      </c>
      <c r="D32" s="209"/>
      <c r="E32" s="209"/>
      <c r="F32" s="209"/>
      <c r="G32" s="213" t="s">
        <v>569</v>
      </c>
      <c r="H32" s="209" t="s">
        <v>1367</v>
      </c>
      <c r="I32" s="210">
        <v>2800000000</v>
      </c>
      <c r="J32" s="210">
        <v>4000000000</v>
      </c>
      <c r="K32" s="210"/>
      <c r="L32" s="210">
        <f t="shared" si="0"/>
        <v>3400000000</v>
      </c>
      <c r="M32" s="212"/>
      <c r="N32" s="208"/>
      <c r="O32" s="4">
        <v>2800000000</v>
      </c>
      <c r="P32" s="4">
        <v>4000000000</v>
      </c>
      <c r="Q32" s="207">
        <f t="shared" si="1"/>
        <v>3400000000</v>
      </c>
      <c r="R32" s="106"/>
      <c r="S32" s="94"/>
      <c r="T32" s="69">
        <f t="shared" si="2"/>
        <v>0</v>
      </c>
      <c r="U32" s="24">
        <f t="shared" si="3"/>
        <v>0</v>
      </c>
      <c r="V32" s="24">
        <f t="shared" si="4"/>
        <v>600000000</v>
      </c>
      <c r="W32" s="24">
        <f t="shared" si="5"/>
        <v>600000000</v>
      </c>
    </row>
    <row r="33" spans="1:23" ht="18.75" x14ac:dyDescent="0.25">
      <c r="A33" s="200"/>
      <c r="B33" s="200"/>
      <c r="C33" s="209" t="s">
        <v>570</v>
      </c>
      <c r="D33" s="209"/>
      <c r="E33" s="209"/>
      <c r="F33" s="209"/>
      <c r="G33" s="213" t="s">
        <v>571</v>
      </c>
      <c r="H33" s="209" t="s">
        <v>1367</v>
      </c>
      <c r="I33" s="210">
        <v>7000000</v>
      </c>
      <c r="J33" s="210">
        <v>8400000</v>
      </c>
      <c r="K33" s="210"/>
      <c r="L33" s="210">
        <f>J33</f>
        <v>8400000</v>
      </c>
      <c r="M33" s="212"/>
      <c r="N33" s="208"/>
      <c r="O33" s="4">
        <v>7000000</v>
      </c>
      <c r="P33" s="4">
        <v>8400000</v>
      </c>
      <c r="Q33" s="207">
        <f t="shared" si="1"/>
        <v>8400000</v>
      </c>
      <c r="R33" s="106"/>
      <c r="S33" s="94"/>
      <c r="T33" s="69">
        <f t="shared" si="2"/>
        <v>0</v>
      </c>
      <c r="U33" s="24">
        <f t="shared" si="3"/>
        <v>0</v>
      </c>
      <c r="V33" s="24">
        <f t="shared" si="4"/>
        <v>1400000</v>
      </c>
      <c r="W33" s="24">
        <f t="shared" si="5"/>
        <v>0</v>
      </c>
    </row>
    <row r="34" spans="1:23" ht="15.75" x14ac:dyDescent="0.25">
      <c r="A34" s="200"/>
      <c r="B34" s="200"/>
      <c r="C34" s="209" t="s">
        <v>572</v>
      </c>
      <c r="D34" s="209"/>
      <c r="E34" s="209"/>
      <c r="F34" s="209"/>
      <c r="G34" s="213" t="s">
        <v>573</v>
      </c>
      <c r="H34" s="209"/>
      <c r="I34" s="210"/>
      <c r="J34" s="210"/>
      <c r="K34" s="210"/>
      <c r="L34" s="210"/>
      <c r="M34" s="212"/>
      <c r="N34" s="208"/>
      <c r="O34" s="211"/>
      <c r="P34" s="211"/>
      <c r="Q34" s="207"/>
      <c r="R34" s="106"/>
      <c r="S34" s="94"/>
      <c r="T34" s="69">
        <f t="shared" si="2"/>
        <v>0</v>
      </c>
      <c r="U34" s="24">
        <f t="shared" si="3"/>
        <v>0</v>
      </c>
      <c r="V34" s="24">
        <f t="shared" si="4"/>
        <v>0</v>
      </c>
      <c r="W34" s="24">
        <f t="shared" si="5"/>
        <v>0</v>
      </c>
    </row>
    <row r="35" spans="1:23" ht="18.75" x14ac:dyDescent="0.25">
      <c r="A35" s="200"/>
      <c r="B35" s="200"/>
      <c r="C35" s="209"/>
      <c r="D35" s="209" t="s">
        <v>574</v>
      </c>
      <c r="E35" s="209"/>
      <c r="F35" s="209"/>
      <c r="G35" s="212" t="s">
        <v>540</v>
      </c>
      <c r="H35" s="209" t="s">
        <v>1367</v>
      </c>
      <c r="I35" s="210">
        <v>5600000</v>
      </c>
      <c r="J35" s="210">
        <v>7500000</v>
      </c>
      <c r="K35" s="210"/>
      <c r="L35" s="210">
        <f>J35</f>
        <v>7500000</v>
      </c>
      <c r="M35" s="212"/>
      <c r="N35" s="208"/>
      <c r="O35" s="4">
        <v>5600000</v>
      </c>
      <c r="P35" s="4">
        <v>7500000</v>
      </c>
      <c r="Q35" s="207">
        <f t="shared" si="1"/>
        <v>7500000</v>
      </c>
      <c r="R35" s="106"/>
      <c r="S35" s="94"/>
      <c r="T35" s="69">
        <f t="shared" si="2"/>
        <v>0</v>
      </c>
      <c r="U35" s="24">
        <f t="shared" si="3"/>
        <v>0</v>
      </c>
      <c r="V35" s="24">
        <f t="shared" si="4"/>
        <v>1900000</v>
      </c>
      <c r="W35" s="24">
        <f t="shared" si="5"/>
        <v>0</v>
      </c>
    </row>
    <row r="36" spans="1:23" ht="18.75" x14ac:dyDescent="0.25">
      <c r="A36" s="200"/>
      <c r="B36" s="200"/>
      <c r="C36" s="209"/>
      <c r="D36" s="209" t="s">
        <v>575</v>
      </c>
      <c r="E36" s="209"/>
      <c r="F36" s="209"/>
      <c r="G36" s="212" t="s">
        <v>543</v>
      </c>
      <c r="H36" s="209" t="s">
        <v>1367</v>
      </c>
      <c r="I36" s="210">
        <v>13900000</v>
      </c>
      <c r="J36" s="210">
        <v>18700000</v>
      </c>
      <c r="K36" s="210"/>
      <c r="L36" s="210">
        <f t="shared" si="0"/>
        <v>16300000</v>
      </c>
      <c r="M36" s="212"/>
      <c r="N36" s="208"/>
      <c r="O36" s="4">
        <v>13900000</v>
      </c>
      <c r="P36" s="4">
        <v>18700000</v>
      </c>
      <c r="Q36" s="207">
        <f t="shared" si="1"/>
        <v>16300000</v>
      </c>
      <c r="R36" s="106"/>
      <c r="S36" s="94"/>
      <c r="T36" s="69">
        <f t="shared" si="2"/>
        <v>0</v>
      </c>
      <c r="U36" s="24">
        <f t="shared" si="3"/>
        <v>0</v>
      </c>
      <c r="V36" s="24">
        <f t="shared" si="4"/>
        <v>2400000</v>
      </c>
      <c r="W36" s="24">
        <f t="shared" si="5"/>
        <v>2400000</v>
      </c>
    </row>
    <row r="37" spans="1:23" ht="18.75" x14ac:dyDescent="0.25">
      <c r="A37" s="200"/>
      <c r="B37" s="200"/>
      <c r="C37" s="209"/>
      <c r="D37" s="209" t="s">
        <v>576</v>
      </c>
      <c r="E37" s="209"/>
      <c r="F37" s="209"/>
      <c r="G37" s="212" t="s">
        <v>545</v>
      </c>
      <c r="H37" s="209" t="s">
        <v>1367</v>
      </c>
      <c r="I37" s="210">
        <v>21400000</v>
      </c>
      <c r="J37" s="210">
        <v>22800000</v>
      </c>
      <c r="K37" s="210"/>
      <c r="L37" s="210">
        <f t="shared" si="0"/>
        <v>22100000</v>
      </c>
      <c r="M37" s="212"/>
      <c r="N37" s="208"/>
      <c r="O37" s="4">
        <v>21400000</v>
      </c>
      <c r="P37" s="4">
        <v>22800000</v>
      </c>
      <c r="Q37" s="207">
        <f t="shared" si="1"/>
        <v>22100000</v>
      </c>
      <c r="R37" s="106"/>
      <c r="S37" s="94"/>
      <c r="T37" s="69">
        <f t="shared" si="2"/>
        <v>0</v>
      </c>
      <c r="U37" s="24">
        <f t="shared" si="3"/>
        <v>0</v>
      </c>
      <c r="V37" s="24">
        <f t="shared" si="4"/>
        <v>700000</v>
      </c>
      <c r="W37" s="24">
        <f t="shared" si="5"/>
        <v>700000</v>
      </c>
    </row>
    <row r="38" spans="1:23" ht="18.75" x14ac:dyDescent="0.25">
      <c r="A38" s="200"/>
      <c r="B38" s="200"/>
      <c r="C38" s="209" t="s">
        <v>577</v>
      </c>
      <c r="D38" s="209"/>
      <c r="E38" s="209"/>
      <c r="F38" s="209"/>
      <c r="G38" s="213" t="s">
        <v>578</v>
      </c>
      <c r="H38" s="209" t="s">
        <v>1367</v>
      </c>
      <c r="I38" s="210">
        <v>14000000</v>
      </c>
      <c r="J38" s="210">
        <v>16800000</v>
      </c>
      <c r="K38" s="210"/>
      <c r="L38" s="210">
        <f t="shared" si="0"/>
        <v>15400000</v>
      </c>
      <c r="M38" s="212"/>
      <c r="N38" s="208"/>
      <c r="O38" s="4">
        <v>14000000</v>
      </c>
      <c r="P38" s="4">
        <v>16800000</v>
      </c>
      <c r="Q38" s="207">
        <f t="shared" si="1"/>
        <v>15400000</v>
      </c>
      <c r="R38" s="106"/>
      <c r="S38" s="94"/>
      <c r="T38" s="69">
        <f t="shared" si="2"/>
        <v>0</v>
      </c>
      <c r="U38" s="24">
        <f t="shared" si="3"/>
        <v>0</v>
      </c>
      <c r="V38" s="24">
        <f t="shared" si="4"/>
        <v>1400000</v>
      </c>
      <c r="W38" s="24">
        <f t="shared" si="5"/>
        <v>1400000</v>
      </c>
    </row>
    <row r="39" spans="1:23" ht="18.75" x14ac:dyDescent="0.25">
      <c r="A39" s="200"/>
      <c r="B39" s="200"/>
      <c r="C39" s="209" t="s">
        <v>579</v>
      </c>
      <c r="D39" s="209"/>
      <c r="E39" s="209"/>
      <c r="F39" s="209"/>
      <c r="G39" s="213" t="s">
        <v>580</v>
      </c>
      <c r="H39" s="209" t="s">
        <v>1367</v>
      </c>
      <c r="I39" s="210">
        <v>9500000</v>
      </c>
      <c r="J39" s="210">
        <v>11400000</v>
      </c>
      <c r="K39" s="210"/>
      <c r="L39" s="210">
        <f t="shared" si="0"/>
        <v>10450000</v>
      </c>
      <c r="M39" s="212"/>
      <c r="N39" s="208"/>
      <c r="O39" s="4">
        <v>9500000</v>
      </c>
      <c r="P39" s="4">
        <v>11400000</v>
      </c>
      <c r="Q39" s="207">
        <f t="shared" si="1"/>
        <v>10450000</v>
      </c>
      <c r="R39" s="106"/>
      <c r="S39" s="94"/>
      <c r="T39" s="69">
        <f t="shared" si="2"/>
        <v>0</v>
      </c>
      <c r="U39" s="24">
        <f t="shared" si="3"/>
        <v>0</v>
      </c>
      <c r="V39" s="24">
        <f t="shared" si="4"/>
        <v>950000</v>
      </c>
      <c r="W39" s="24">
        <f t="shared" si="5"/>
        <v>950000</v>
      </c>
    </row>
    <row r="40" spans="1:23" ht="18.75" x14ac:dyDescent="0.25">
      <c r="A40" s="200"/>
      <c r="B40" s="200"/>
      <c r="C40" s="209" t="s">
        <v>581</v>
      </c>
      <c r="D40" s="209"/>
      <c r="E40" s="209"/>
      <c r="F40" s="209"/>
      <c r="G40" s="213" t="s">
        <v>582</v>
      </c>
      <c r="H40" s="209" t="s">
        <v>1367</v>
      </c>
      <c r="I40" s="210">
        <v>15000000</v>
      </c>
      <c r="J40" s="210">
        <v>17000000</v>
      </c>
      <c r="K40" s="210"/>
      <c r="L40" s="210">
        <f t="shared" si="0"/>
        <v>16000000</v>
      </c>
      <c r="M40" s="212"/>
      <c r="N40" s="208"/>
      <c r="O40" s="4">
        <v>15000000</v>
      </c>
      <c r="P40" s="4">
        <v>17000000</v>
      </c>
      <c r="Q40" s="207">
        <f t="shared" si="1"/>
        <v>16000000</v>
      </c>
      <c r="R40" s="106"/>
      <c r="S40" s="94"/>
      <c r="T40" s="69">
        <f t="shared" si="2"/>
        <v>0</v>
      </c>
      <c r="U40" s="24">
        <f t="shared" si="3"/>
        <v>0</v>
      </c>
      <c r="V40" s="24">
        <f t="shared" si="4"/>
        <v>1000000</v>
      </c>
      <c r="W40" s="24">
        <f t="shared" si="5"/>
        <v>1000000</v>
      </c>
    </row>
    <row r="41" spans="1:23" ht="18.75" x14ac:dyDescent="0.25">
      <c r="A41" s="200"/>
      <c r="B41" s="200"/>
      <c r="C41" s="209" t="s">
        <v>962</v>
      </c>
      <c r="D41" s="209"/>
      <c r="E41" s="209"/>
      <c r="F41" s="209"/>
      <c r="G41" s="213" t="s">
        <v>963</v>
      </c>
      <c r="H41" s="209" t="s">
        <v>1367</v>
      </c>
      <c r="I41" s="210">
        <v>4620000</v>
      </c>
      <c r="J41" s="210">
        <v>6600000</v>
      </c>
      <c r="K41" s="210"/>
      <c r="L41" s="210">
        <f>J41</f>
        <v>6600000</v>
      </c>
      <c r="M41" s="212"/>
      <c r="N41" s="208"/>
      <c r="O41" s="4">
        <v>4620000</v>
      </c>
      <c r="P41" s="4">
        <v>6600000</v>
      </c>
      <c r="Q41" s="207">
        <f t="shared" si="1"/>
        <v>6600000</v>
      </c>
      <c r="R41" s="106"/>
      <c r="S41" s="94"/>
      <c r="T41" s="69">
        <f t="shared" si="2"/>
        <v>0</v>
      </c>
      <c r="U41" s="24">
        <f t="shared" si="3"/>
        <v>0</v>
      </c>
      <c r="V41" s="24">
        <f t="shared" si="4"/>
        <v>1980000</v>
      </c>
      <c r="W41" s="24">
        <f t="shared" si="5"/>
        <v>0</v>
      </c>
    </row>
    <row r="42" spans="1:23" ht="15.75" x14ac:dyDescent="0.25">
      <c r="A42" s="200"/>
      <c r="B42" s="200"/>
      <c r="C42" s="209" t="s">
        <v>583</v>
      </c>
      <c r="D42" s="209"/>
      <c r="E42" s="209"/>
      <c r="F42" s="209"/>
      <c r="G42" s="213" t="s">
        <v>584</v>
      </c>
      <c r="H42" s="209"/>
      <c r="I42" s="210"/>
      <c r="J42" s="210"/>
      <c r="K42" s="210"/>
      <c r="L42" s="210"/>
      <c r="M42" s="212"/>
      <c r="N42" s="208"/>
      <c r="O42" s="211"/>
      <c r="P42" s="211"/>
      <c r="Q42" s="207"/>
      <c r="R42" s="106"/>
      <c r="S42" s="94"/>
      <c r="T42" s="69">
        <f t="shared" si="2"/>
        <v>0</v>
      </c>
      <c r="U42" s="24">
        <f t="shared" si="3"/>
        <v>0</v>
      </c>
      <c r="V42" s="24">
        <f t="shared" si="4"/>
        <v>0</v>
      </c>
      <c r="W42" s="24">
        <f t="shared" si="5"/>
        <v>0</v>
      </c>
    </row>
    <row r="43" spans="1:23" ht="18.75" x14ac:dyDescent="0.25">
      <c r="A43" s="200"/>
      <c r="B43" s="200"/>
      <c r="C43" s="209"/>
      <c r="D43" s="209" t="s">
        <v>585</v>
      </c>
      <c r="E43" s="209"/>
      <c r="F43" s="209"/>
      <c r="G43" s="212" t="s">
        <v>540</v>
      </c>
      <c r="H43" s="209" t="s">
        <v>1367</v>
      </c>
      <c r="I43" s="210">
        <v>6552000</v>
      </c>
      <c r="J43" s="210">
        <v>9360000</v>
      </c>
      <c r="K43" s="210"/>
      <c r="L43" s="210">
        <v>8500000</v>
      </c>
      <c r="M43" s="212"/>
      <c r="N43" s="208" t="s">
        <v>1053</v>
      </c>
      <c r="O43" s="4">
        <v>6552000</v>
      </c>
      <c r="P43" s="4">
        <v>9360000</v>
      </c>
      <c r="Q43" s="207">
        <f t="shared" si="1"/>
        <v>8500000</v>
      </c>
      <c r="R43" s="106"/>
      <c r="S43" s="94"/>
      <c r="T43" s="69">
        <f t="shared" si="2"/>
        <v>0</v>
      </c>
      <c r="U43" s="24">
        <f t="shared" si="3"/>
        <v>0</v>
      </c>
      <c r="V43" s="24">
        <f t="shared" si="4"/>
        <v>1948000</v>
      </c>
      <c r="W43" s="24">
        <f t="shared" si="5"/>
        <v>860000</v>
      </c>
    </row>
    <row r="44" spans="1:23" ht="18.75" x14ac:dyDescent="0.25">
      <c r="A44" s="200"/>
      <c r="B44" s="200"/>
      <c r="C44" s="209"/>
      <c r="D44" s="209" t="s">
        <v>586</v>
      </c>
      <c r="E44" s="209"/>
      <c r="F44" s="209"/>
      <c r="G44" s="212" t="s">
        <v>543</v>
      </c>
      <c r="H44" s="209" t="s">
        <v>1367</v>
      </c>
      <c r="I44" s="210">
        <v>12600000</v>
      </c>
      <c r="J44" s="210">
        <v>18000000</v>
      </c>
      <c r="K44" s="210"/>
      <c r="L44" s="210">
        <f t="shared" si="0"/>
        <v>15300000</v>
      </c>
      <c r="M44" s="212"/>
      <c r="N44" s="208"/>
      <c r="O44" s="4">
        <v>12600000</v>
      </c>
      <c r="P44" s="4">
        <v>18000000</v>
      </c>
      <c r="Q44" s="207">
        <f t="shared" si="1"/>
        <v>15300000</v>
      </c>
      <c r="R44" s="106"/>
      <c r="S44" s="94"/>
      <c r="T44" s="69">
        <f t="shared" si="2"/>
        <v>0</v>
      </c>
      <c r="U44" s="24">
        <f t="shared" si="3"/>
        <v>0</v>
      </c>
      <c r="V44" s="24">
        <f t="shared" si="4"/>
        <v>2700000</v>
      </c>
      <c r="W44" s="24">
        <f t="shared" si="5"/>
        <v>2700000</v>
      </c>
    </row>
    <row r="45" spans="1:23" ht="18.75" x14ac:dyDescent="0.25">
      <c r="A45" s="200"/>
      <c r="B45" s="200"/>
      <c r="C45" s="209"/>
      <c r="D45" s="209" t="s">
        <v>587</v>
      </c>
      <c r="E45" s="209"/>
      <c r="F45" s="209"/>
      <c r="G45" s="212" t="s">
        <v>545</v>
      </c>
      <c r="H45" s="209" t="s">
        <v>1367</v>
      </c>
      <c r="I45" s="210">
        <v>18000000</v>
      </c>
      <c r="J45" s="210">
        <v>24000000</v>
      </c>
      <c r="K45" s="210"/>
      <c r="L45" s="210">
        <f t="shared" si="0"/>
        <v>21000000</v>
      </c>
      <c r="M45" s="212"/>
      <c r="N45" s="208"/>
      <c r="O45" s="4">
        <v>18000000</v>
      </c>
      <c r="P45" s="4">
        <v>24000000</v>
      </c>
      <c r="Q45" s="207">
        <f t="shared" si="1"/>
        <v>21000000</v>
      </c>
      <c r="R45" s="106"/>
      <c r="S45" s="94"/>
      <c r="T45" s="69">
        <f t="shared" si="2"/>
        <v>0</v>
      </c>
      <c r="U45" s="24">
        <f t="shared" si="3"/>
        <v>0</v>
      </c>
      <c r="V45" s="24">
        <f t="shared" si="4"/>
        <v>3000000</v>
      </c>
      <c r="W45" s="24">
        <f t="shared" si="5"/>
        <v>3000000</v>
      </c>
    </row>
    <row r="46" spans="1:23" ht="18.75" x14ac:dyDescent="0.25">
      <c r="A46" s="200"/>
      <c r="B46" s="200"/>
      <c r="C46" s="209" t="s">
        <v>588</v>
      </c>
      <c r="D46" s="209"/>
      <c r="E46" s="209"/>
      <c r="F46" s="209"/>
      <c r="G46" s="213" t="s">
        <v>589</v>
      </c>
      <c r="H46" s="209" t="s">
        <v>1367</v>
      </c>
      <c r="I46" s="210">
        <v>7000000</v>
      </c>
      <c r="J46" s="210">
        <v>10000000</v>
      </c>
      <c r="K46" s="210"/>
      <c r="L46" s="210">
        <f t="shared" si="0"/>
        <v>8500000</v>
      </c>
      <c r="M46" s="212"/>
      <c r="N46" s="208"/>
      <c r="O46" s="4">
        <v>7000000</v>
      </c>
      <c r="P46" s="4">
        <v>10000000</v>
      </c>
      <c r="Q46" s="207">
        <f t="shared" si="1"/>
        <v>8500000</v>
      </c>
      <c r="R46" s="106"/>
      <c r="S46" s="94"/>
      <c r="T46" s="69">
        <f t="shared" si="2"/>
        <v>0</v>
      </c>
      <c r="U46" s="24">
        <f t="shared" si="3"/>
        <v>0</v>
      </c>
      <c r="V46" s="24">
        <f t="shared" si="4"/>
        <v>1500000</v>
      </c>
      <c r="W46" s="24">
        <f t="shared" si="5"/>
        <v>1500000</v>
      </c>
    </row>
    <row r="47" spans="1:23" ht="18.75" x14ac:dyDescent="0.25">
      <c r="A47" s="200"/>
      <c r="B47" s="200"/>
      <c r="C47" s="209" t="s">
        <v>590</v>
      </c>
      <c r="D47" s="209"/>
      <c r="E47" s="209"/>
      <c r="F47" s="209"/>
      <c r="G47" s="213" t="s">
        <v>591</v>
      </c>
      <c r="H47" s="209" t="s">
        <v>1367</v>
      </c>
      <c r="I47" s="210">
        <v>7700000</v>
      </c>
      <c r="J47" s="210">
        <v>11000000</v>
      </c>
      <c r="K47" s="210"/>
      <c r="L47" s="210">
        <f t="shared" si="0"/>
        <v>9350000</v>
      </c>
      <c r="M47" s="212"/>
      <c r="N47" s="208"/>
      <c r="O47" s="4">
        <v>7700000</v>
      </c>
      <c r="P47" s="4">
        <v>11000000</v>
      </c>
      <c r="Q47" s="207">
        <f t="shared" si="1"/>
        <v>9350000</v>
      </c>
      <c r="R47" s="106"/>
      <c r="S47" s="94"/>
      <c r="T47" s="69">
        <f t="shared" si="2"/>
        <v>0</v>
      </c>
      <c r="U47" s="24">
        <f t="shared" si="3"/>
        <v>0</v>
      </c>
      <c r="V47" s="24">
        <f t="shared" si="4"/>
        <v>1650000</v>
      </c>
      <c r="W47" s="24">
        <f t="shared" si="5"/>
        <v>1650000</v>
      </c>
    </row>
    <row r="48" spans="1:23" ht="15.75" x14ac:dyDescent="0.25">
      <c r="A48" s="200"/>
      <c r="B48" s="200"/>
      <c r="C48" s="209" t="s">
        <v>592</v>
      </c>
      <c r="D48" s="209"/>
      <c r="E48" s="209"/>
      <c r="F48" s="209"/>
      <c r="G48" s="213" t="s">
        <v>593</v>
      </c>
      <c r="H48" s="209"/>
      <c r="I48" s="210"/>
      <c r="J48" s="210"/>
      <c r="K48" s="210"/>
      <c r="L48" s="210"/>
      <c r="M48" s="212"/>
      <c r="N48" s="208"/>
      <c r="O48" s="211"/>
      <c r="P48" s="211"/>
      <c r="Q48" s="207"/>
      <c r="R48" s="106"/>
      <c r="S48" s="94"/>
      <c r="T48" s="69">
        <f t="shared" si="2"/>
        <v>0</v>
      </c>
      <c r="U48" s="24">
        <f t="shared" si="3"/>
        <v>0</v>
      </c>
      <c r="V48" s="24">
        <f t="shared" si="4"/>
        <v>0</v>
      </c>
      <c r="W48" s="24">
        <f t="shared" si="5"/>
        <v>0</v>
      </c>
    </row>
    <row r="49" spans="1:23" ht="18.75" x14ac:dyDescent="0.25">
      <c r="A49" s="200"/>
      <c r="B49" s="200"/>
      <c r="C49" s="209"/>
      <c r="D49" s="209" t="s">
        <v>594</v>
      </c>
      <c r="E49" s="209"/>
      <c r="F49" s="209"/>
      <c r="G49" s="212" t="s">
        <v>540</v>
      </c>
      <c r="H49" s="209" t="s">
        <v>1367</v>
      </c>
      <c r="I49" s="210">
        <v>7300000</v>
      </c>
      <c r="J49" s="210">
        <v>7500000</v>
      </c>
      <c r="K49" s="210"/>
      <c r="L49" s="210">
        <f>J49</f>
        <v>7500000</v>
      </c>
      <c r="M49" s="209"/>
      <c r="N49" s="208"/>
      <c r="O49" s="4">
        <v>7300000</v>
      </c>
      <c r="P49" s="4">
        <v>7500000</v>
      </c>
      <c r="Q49" s="207">
        <f t="shared" si="1"/>
        <v>7500000</v>
      </c>
      <c r="R49" s="106"/>
      <c r="S49" s="94"/>
      <c r="T49" s="69">
        <f t="shared" si="2"/>
        <v>0</v>
      </c>
      <c r="U49" s="24">
        <f t="shared" si="3"/>
        <v>0</v>
      </c>
      <c r="V49" s="24">
        <f t="shared" si="4"/>
        <v>200000</v>
      </c>
      <c r="W49" s="24">
        <f t="shared" si="5"/>
        <v>0</v>
      </c>
    </row>
    <row r="50" spans="1:23" ht="18.75" x14ac:dyDescent="0.25">
      <c r="A50" s="200"/>
      <c r="B50" s="200"/>
      <c r="C50" s="209"/>
      <c r="D50" s="209" t="s">
        <v>595</v>
      </c>
      <c r="E50" s="209"/>
      <c r="F50" s="209"/>
      <c r="G50" s="212" t="s">
        <v>596</v>
      </c>
      <c r="H50" s="209" t="s">
        <v>1367</v>
      </c>
      <c r="I50" s="210">
        <v>12400000</v>
      </c>
      <c r="J50" s="210">
        <v>14500000</v>
      </c>
      <c r="K50" s="210"/>
      <c r="L50" s="210">
        <f t="shared" si="0"/>
        <v>13450000</v>
      </c>
      <c r="M50" s="209"/>
      <c r="N50" s="208"/>
      <c r="O50" s="4">
        <v>12400000</v>
      </c>
      <c r="P50" s="4">
        <v>14500000</v>
      </c>
      <c r="Q50" s="207">
        <f t="shared" si="1"/>
        <v>13450000</v>
      </c>
      <c r="R50" s="106"/>
      <c r="S50" s="94"/>
      <c r="T50" s="69">
        <f t="shared" si="2"/>
        <v>0</v>
      </c>
      <c r="U50" s="24">
        <f t="shared" si="3"/>
        <v>0</v>
      </c>
      <c r="V50" s="24">
        <f t="shared" si="4"/>
        <v>1050000</v>
      </c>
      <c r="W50" s="24">
        <f t="shared" si="5"/>
        <v>1050000</v>
      </c>
    </row>
    <row r="51" spans="1:23" ht="18.75" x14ac:dyDescent="0.25">
      <c r="A51" s="200"/>
      <c r="B51" s="200"/>
      <c r="C51" s="209"/>
      <c r="D51" s="209" t="s">
        <v>597</v>
      </c>
      <c r="E51" s="209"/>
      <c r="F51" s="209"/>
      <c r="G51" s="212" t="s">
        <v>598</v>
      </c>
      <c r="H51" s="209" t="s">
        <v>1367</v>
      </c>
      <c r="I51" s="210">
        <v>21600000</v>
      </c>
      <c r="J51" s="210">
        <v>28000000</v>
      </c>
      <c r="K51" s="210"/>
      <c r="L51" s="210">
        <f t="shared" si="0"/>
        <v>24800000</v>
      </c>
      <c r="M51" s="209"/>
      <c r="N51" s="208"/>
      <c r="O51" s="4">
        <v>21600000</v>
      </c>
      <c r="P51" s="4">
        <v>28000000</v>
      </c>
      <c r="Q51" s="207">
        <f t="shared" si="1"/>
        <v>24800000</v>
      </c>
      <c r="R51" s="106"/>
      <c r="S51" s="94"/>
      <c r="T51" s="69">
        <f t="shared" si="2"/>
        <v>0</v>
      </c>
      <c r="U51" s="24">
        <f t="shared" si="3"/>
        <v>0</v>
      </c>
      <c r="V51" s="24">
        <f t="shared" si="4"/>
        <v>3200000</v>
      </c>
      <c r="W51" s="24">
        <f t="shared" si="5"/>
        <v>3200000</v>
      </c>
    </row>
    <row r="52" spans="1:23" ht="18.75" x14ac:dyDescent="0.25">
      <c r="A52" s="200"/>
      <c r="B52" s="200"/>
      <c r="C52" s="209"/>
      <c r="D52" s="209" t="s">
        <v>599</v>
      </c>
      <c r="E52" s="209"/>
      <c r="F52" s="209"/>
      <c r="G52" s="212" t="s">
        <v>600</v>
      </c>
      <c r="H52" s="209" t="s">
        <v>1367</v>
      </c>
      <c r="I52" s="210">
        <v>51730000</v>
      </c>
      <c r="J52" s="210">
        <v>73900000</v>
      </c>
      <c r="K52" s="210"/>
      <c r="L52" s="210">
        <f t="shared" si="0"/>
        <v>62815000</v>
      </c>
      <c r="M52" s="209"/>
      <c r="N52" s="208"/>
      <c r="O52" s="4">
        <v>51730000</v>
      </c>
      <c r="P52" s="4">
        <v>73900000</v>
      </c>
      <c r="Q52" s="207">
        <f t="shared" si="1"/>
        <v>62815000</v>
      </c>
      <c r="R52" s="106"/>
      <c r="S52" s="94"/>
      <c r="T52" s="69">
        <f t="shared" si="2"/>
        <v>0</v>
      </c>
      <c r="U52" s="24">
        <f t="shared" si="3"/>
        <v>0</v>
      </c>
      <c r="V52" s="24">
        <f t="shared" si="4"/>
        <v>11085000</v>
      </c>
      <c r="W52" s="24">
        <f t="shared" si="5"/>
        <v>11085000</v>
      </c>
    </row>
    <row r="53" spans="1:23" ht="18.75" x14ac:dyDescent="0.25">
      <c r="A53" s="200"/>
      <c r="B53" s="200"/>
      <c r="C53" s="209"/>
      <c r="D53" s="209" t="s">
        <v>601</v>
      </c>
      <c r="E53" s="209"/>
      <c r="F53" s="209"/>
      <c r="G53" s="212" t="s">
        <v>602</v>
      </c>
      <c r="H53" s="209" t="s">
        <v>1367</v>
      </c>
      <c r="I53" s="210">
        <v>128600000</v>
      </c>
      <c r="J53" s="210">
        <v>180000000</v>
      </c>
      <c r="K53" s="210"/>
      <c r="L53" s="210">
        <f t="shared" si="0"/>
        <v>154300000</v>
      </c>
      <c r="M53" s="209"/>
      <c r="N53" s="208"/>
      <c r="O53" s="4">
        <v>128600000</v>
      </c>
      <c r="P53" s="4">
        <v>180000000</v>
      </c>
      <c r="Q53" s="207">
        <f t="shared" si="1"/>
        <v>154300000</v>
      </c>
      <c r="R53" s="106"/>
      <c r="S53" s="94"/>
      <c r="T53" s="69">
        <f t="shared" si="2"/>
        <v>0</v>
      </c>
      <c r="U53" s="24">
        <f t="shared" si="3"/>
        <v>0</v>
      </c>
      <c r="V53" s="24">
        <f t="shared" si="4"/>
        <v>25700000</v>
      </c>
      <c r="W53" s="24">
        <f t="shared" si="5"/>
        <v>25700000</v>
      </c>
    </row>
    <row r="54" spans="1:23" ht="15.75" x14ac:dyDescent="0.25">
      <c r="A54" s="200"/>
      <c r="B54" s="200"/>
      <c r="C54" s="209" t="s">
        <v>603</v>
      </c>
      <c r="D54" s="209"/>
      <c r="E54" s="209"/>
      <c r="F54" s="209"/>
      <c r="G54" s="213" t="s">
        <v>604</v>
      </c>
      <c r="H54" s="209"/>
      <c r="I54" s="210"/>
      <c r="J54" s="210"/>
      <c r="K54" s="210"/>
      <c r="L54" s="210"/>
      <c r="M54" s="209"/>
      <c r="N54" s="208"/>
      <c r="O54" s="211"/>
      <c r="P54" s="211"/>
      <c r="Q54" s="207"/>
      <c r="R54" s="106"/>
      <c r="S54" s="94"/>
      <c r="T54" s="69">
        <f t="shared" si="2"/>
        <v>0</v>
      </c>
      <c r="U54" s="24">
        <f t="shared" si="3"/>
        <v>0</v>
      </c>
      <c r="V54" s="24">
        <f t="shared" si="4"/>
        <v>0</v>
      </c>
      <c r="W54" s="24">
        <f t="shared" si="5"/>
        <v>0</v>
      </c>
    </row>
    <row r="55" spans="1:23" ht="18.75" x14ac:dyDescent="0.25">
      <c r="A55" s="200"/>
      <c r="B55" s="200"/>
      <c r="C55" s="209"/>
      <c r="D55" s="209" t="s">
        <v>605</v>
      </c>
      <c r="E55" s="209"/>
      <c r="F55" s="209"/>
      <c r="G55" s="212" t="s">
        <v>540</v>
      </c>
      <c r="H55" s="209" t="s">
        <v>1367</v>
      </c>
      <c r="I55" s="210">
        <v>4200000</v>
      </c>
      <c r="J55" s="210">
        <v>6000000</v>
      </c>
      <c r="K55" s="210"/>
      <c r="L55" s="210">
        <f>J55</f>
        <v>6000000</v>
      </c>
      <c r="M55" s="209"/>
      <c r="N55" s="208"/>
      <c r="O55" s="4">
        <v>4200000</v>
      </c>
      <c r="P55" s="4">
        <v>6000000</v>
      </c>
      <c r="Q55" s="207">
        <f t="shared" si="1"/>
        <v>6000000</v>
      </c>
      <c r="R55" s="106"/>
      <c r="S55" s="94"/>
      <c r="T55" s="69">
        <f t="shared" si="2"/>
        <v>0</v>
      </c>
      <c r="U55" s="24">
        <f t="shared" si="3"/>
        <v>0</v>
      </c>
      <c r="V55" s="24">
        <f t="shared" si="4"/>
        <v>1800000</v>
      </c>
      <c r="W55" s="24">
        <f t="shared" si="5"/>
        <v>0</v>
      </c>
    </row>
    <row r="56" spans="1:23" ht="18.75" x14ac:dyDescent="0.25">
      <c r="A56" s="200"/>
      <c r="B56" s="200"/>
      <c r="C56" s="209"/>
      <c r="D56" s="209" t="s">
        <v>606</v>
      </c>
      <c r="E56" s="209"/>
      <c r="F56" s="209"/>
      <c r="G56" s="212" t="s">
        <v>596</v>
      </c>
      <c r="H56" s="209" t="s">
        <v>1367</v>
      </c>
      <c r="I56" s="210">
        <v>7600000</v>
      </c>
      <c r="J56" s="210">
        <v>8400000</v>
      </c>
      <c r="K56" s="210"/>
      <c r="L56" s="210">
        <f>J56</f>
        <v>8400000</v>
      </c>
      <c r="M56" s="209"/>
      <c r="N56" s="208"/>
      <c r="O56" s="4">
        <v>7600000</v>
      </c>
      <c r="P56" s="4">
        <v>8400000</v>
      </c>
      <c r="Q56" s="207">
        <f t="shared" si="1"/>
        <v>8400000</v>
      </c>
      <c r="R56" s="106"/>
      <c r="S56" s="94"/>
      <c r="T56" s="69">
        <f t="shared" si="2"/>
        <v>0</v>
      </c>
      <c r="U56" s="24">
        <f t="shared" si="3"/>
        <v>0</v>
      </c>
      <c r="V56" s="24">
        <f t="shared" si="4"/>
        <v>800000</v>
      </c>
      <c r="W56" s="24">
        <f t="shared" si="5"/>
        <v>0</v>
      </c>
    </row>
    <row r="57" spans="1:23" ht="18.75" x14ac:dyDescent="0.25">
      <c r="A57" s="200"/>
      <c r="B57" s="200"/>
      <c r="C57" s="209"/>
      <c r="D57" s="209" t="s">
        <v>607</v>
      </c>
      <c r="E57" s="209"/>
      <c r="F57" s="209"/>
      <c r="G57" s="212" t="s">
        <v>598</v>
      </c>
      <c r="H57" s="209" t="s">
        <v>1367</v>
      </c>
      <c r="I57" s="210">
        <v>10600000</v>
      </c>
      <c r="J57" s="210">
        <v>12000000</v>
      </c>
      <c r="K57" s="210"/>
      <c r="L57" s="210">
        <f t="shared" si="0"/>
        <v>11300000</v>
      </c>
      <c r="M57" s="209"/>
      <c r="N57" s="208"/>
      <c r="O57" s="4">
        <v>10600000</v>
      </c>
      <c r="P57" s="4">
        <v>12000000</v>
      </c>
      <c r="Q57" s="207">
        <f t="shared" si="1"/>
        <v>11300000</v>
      </c>
      <c r="R57" s="106"/>
      <c r="S57" s="94"/>
      <c r="T57" s="69">
        <f t="shared" si="2"/>
        <v>0</v>
      </c>
      <c r="U57" s="24">
        <f t="shared" si="3"/>
        <v>0</v>
      </c>
      <c r="V57" s="24">
        <f t="shared" si="4"/>
        <v>700000</v>
      </c>
      <c r="W57" s="24">
        <f t="shared" si="5"/>
        <v>700000</v>
      </c>
    </row>
    <row r="58" spans="1:23" ht="18.75" x14ac:dyDescent="0.25">
      <c r="A58" s="200"/>
      <c r="B58" s="200"/>
      <c r="C58" s="209"/>
      <c r="D58" s="209" t="s">
        <v>608</v>
      </c>
      <c r="E58" s="209"/>
      <c r="F58" s="209"/>
      <c r="G58" s="212" t="s">
        <v>545</v>
      </c>
      <c r="H58" s="209" t="s">
        <v>1367</v>
      </c>
      <c r="I58" s="210">
        <v>16300000</v>
      </c>
      <c r="J58" s="210">
        <v>23000000</v>
      </c>
      <c r="K58" s="210"/>
      <c r="L58" s="210">
        <f t="shared" si="0"/>
        <v>19650000</v>
      </c>
      <c r="M58" s="209"/>
      <c r="N58" s="208"/>
      <c r="O58" s="4">
        <v>16300000</v>
      </c>
      <c r="P58" s="4">
        <v>23000000</v>
      </c>
      <c r="Q58" s="207">
        <f t="shared" si="1"/>
        <v>19650000</v>
      </c>
      <c r="R58" s="106"/>
      <c r="S58" s="94"/>
      <c r="T58" s="69">
        <f t="shared" si="2"/>
        <v>0</v>
      </c>
      <c r="U58" s="24">
        <f t="shared" si="3"/>
        <v>0</v>
      </c>
      <c r="V58" s="24">
        <f t="shared" si="4"/>
        <v>3350000</v>
      </c>
      <c r="W58" s="24">
        <f t="shared" si="5"/>
        <v>3350000</v>
      </c>
    </row>
    <row r="59" spans="1:23" ht="31.5" x14ac:dyDescent="0.25">
      <c r="A59" s="200"/>
      <c r="B59" s="200" t="s">
        <v>609</v>
      </c>
      <c r="C59" s="209"/>
      <c r="D59" s="209"/>
      <c r="E59" s="209"/>
      <c r="F59" s="209"/>
      <c r="G59" s="204" t="s">
        <v>610</v>
      </c>
      <c r="H59" s="209"/>
      <c r="I59" s="210"/>
      <c r="J59" s="210"/>
      <c r="K59" s="210">
        <v>7600000</v>
      </c>
      <c r="L59" s="210"/>
      <c r="M59" s="209"/>
      <c r="N59" s="208"/>
      <c r="O59" s="211"/>
      <c r="P59" s="211"/>
      <c r="Q59" s="207"/>
      <c r="R59" s="106"/>
      <c r="S59" s="94"/>
      <c r="T59" s="69">
        <f t="shared" si="2"/>
        <v>0</v>
      </c>
      <c r="U59" s="24">
        <f t="shared" si="3"/>
        <v>0</v>
      </c>
      <c r="V59" s="24">
        <f t="shared" si="4"/>
        <v>0</v>
      </c>
      <c r="W59" s="24">
        <f t="shared" si="5"/>
        <v>0</v>
      </c>
    </row>
    <row r="60" spans="1:23" ht="18.75" x14ac:dyDescent="0.25">
      <c r="A60" s="200"/>
      <c r="B60" s="200"/>
      <c r="C60" s="209" t="s">
        <v>611</v>
      </c>
      <c r="D60" s="209"/>
      <c r="E60" s="209"/>
      <c r="F60" s="209"/>
      <c r="G60" s="213" t="s">
        <v>612</v>
      </c>
      <c r="H60" s="209" t="s">
        <v>1367</v>
      </c>
      <c r="I60" s="210">
        <v>6400000</v>
      </c>
      <c r="J60" s="210">
        <v>7000000</v>
      </c>
      <c r="K60" s="210"/>
      <c r="L60" s="210">
        <f>J60</f>
        <v>7000000</v>
      </c>
      <c r="M60" s="209"/>
      <c r="N60" s="208"/>
      <c r="O60" s="4">
        <v>6400000</v>
      </c>
      <c r="P60" s="4">
        <v>7000000</v>
      </c>
      <c r="Q60" s="207">
        <f t="shared" si="1"/>
        <v>7000000</v>
      </c>
      <c r="R60" s="106"/>
      <c r="S60" s="94"/>
      <c r="T60" s="69">
        <f t="shared" si="2"/>
        <v>0</v>
      </c>
      <c r="U60" s="24">
        <f t="shared" si="3"/>
        <v>0</v>
      </c>
      <c r="V60" s="24">
        <f t="shared" si="4"/>
        <v>600000</v>
      </c>
      <c r="W60" s="24">
        <f t="shared" si="5"/>
        <v>0</v>
      </c>
    </row>
    <row r="61" spans="1:23" ht="15.75" x14ac:dyDescent="0.25">
      <c r="A61" s="200"/>
      <c r="B61" s="200"/>
      <c r="C61" s="209" t="s">
        <v>613</v>
      </c>
      <c r="D61" s="209"/>
      <c r="E61" s="209"/>
      <c r="F61" s="209"/>
      <c r="G61" s="213" t="s">
        <v>614</v>
      </c>
      <c r="H61" s="209"/>
      <c r="I61" s="210"/>
      <c r="J61" s="210"/>
      <c r="K61" s="210"/>
      <c r="L61" s="210"/>
      <c r="M61" s="209"/>
      <c r="N61" s="208"/>
      <c r="O61" s="211"/>
      <c r="P61" s="211"/>
      <c r="Q61" s="207"/>
      <c r="R61" s="106"/>
      <c r="S61" s="94"/>
      <c r="T61" s="69">
        <f t="shared" si="2"/>
        <v>0</v>
      </c>
      <c r="U61" s="24">
        <f t="shared" si="3"/>
        <v>0</v>
      </c>
      <c r="V61" s="24">
        <f t="shared" si="4"/>
        <v>0</v>
      </c>
      <c r="W61" s="24">
        <f t="shared" si="5"/>
        <v>0</v>
      </c>
    </row>
    <row r="62" spans="1:23" ht="18.75" x14ac:dyDescent="0.25">
      <c r="A62" s="200"/>
      <c r="B62" s="200"/>
      <c r="C62" s="209"/>
      <c r="D62" s="209" t="s">
        <v>615</v>
      </c>
      <c r="E62" s="209"/>
      <c r="F62" s="209"/>
      <c r="G62" s="212" t="s">
        <v>540</v>
      </c>
      <c r="H62" s="209" t="s">
        <v>1367</v>
      </c>
      <c r="I62" s="210">
        <v>7600000</v>
      </c>
      <c r="J62" s="210">
        <v>9500000</v>
      </c>
      <c r="K62" s="210"/>
      <c r="L62" s="210">
        <f t="shared" si="0"/>
        <v>8550000</v>
      </c>
      <c r="M62" s="209"/>
      <c r="N62" s="208"/>
      <c r="O62" s="4">
        <v>7600000</v>
      </c>
      <c r="P62" s="4">
        <v>9500000</v>
      </c>
      <c r="Q62" s="207">
        <f t="shared" si="1"/>
        <v>8550000</v>
      </c>
      <c r="R62" s="106"/>
      <c r="S62" s="94"/>
      <c r="T62" s="69">
        <f t="shared" si="2"/>
        <v>0</v>
      </c>
      <c r="U62" s="24">
        <f t="shared" si="3"/>
        <v>0</v>
      </c>
      <c r="V62" s="24">
        <f t="shared" si="4"/>
        <v>950000</v>
      </c>
      <c r="W62" s="24">
        <f t="shared" si="5"/>
        <v>950000</v>
      </c>
    </row>
    <row r="63" spans="1:23" ht="18.75" x14ac:dyDescent="0.25">
      <c r="A63" s="200"/>
      <c r="B63" s="200"/>
      <c r="C63" s="209"/>
      <c r="D63" s="209" t="s">
        <v>616</v>
      </c>
      <c r="E63" s="209"/>
      <c r="F63" s="209"/>
      <c r="G63" s="212" t="s">
        <v>543</v>
      </c>
      <c r="H63" s="209" t="s">
        <v>1367</v>
      </c>
      <c r="I63" s="210">
        <v>11400000</v>
      </c>
      <c r="J63" s="210">
        <v>13000000</v>
      </c>
      <c r="K63" s="210"/>
      <c r="L63" s="210">
        <f t="shared" si="0"/>
        <v>12200000</v>
      </c>
      <c r="M63" s="209"/>
      <c r="N63" s="208"/>
      <c r="O63" s="4">
        <v>11400000</v>
      </c>
      <c r="P63" s="4">
        <v>13000000</v>
      </c>
      <c r="Q63" s="207">
        <f t="shared" si="1"/>
        <v>12200000</v>
      </c>
      <c r="R63" s="106"/>
      <c r="S63" s="94"/>
      <c r="T63" s="69">
        <f t="shared" si="2"/>
        <v>0</v>
      </c>
      <c r="U63" s="24">
        <f t="shared" si="3"/>
        <v>0</v>
      </c>
      <c r="V63" s="24">
        <f t="shared" si="4"/>
        <v>800000</v>
      </c>
      <c r="W63" s="24">
        <f t="shared" si="5"/>
        <v>800000</v>
      </c>
    </row>
    <row r="64" spans="1:23" ht="18.75" x14ac:dyDescent="0.25">
      <c r="A64" s="200"/>
      <c r="B64" s="200"/>
      <c r="C64" s="209"/>
      <c r="D64" s="209" t="s">
        <v>964</v>
      </c>
      <c r="E64" s="209"/>
      <c r="F64" s="209"/>
      <c r="G64" s="212" t="s">
        <v>545</v>
      </c>
      <c r="H64" s="209" t="s">
        <v>1367</v>
      </c>
      <c r="I64" s="210">
        <v>13000000</v>
      </c>
      <c r="J64" s="210">
        <v>17000000</v>
      </c>
      <c r="K64" s="210"/>
      <c r="L64" s="210">
        <f t="shared" si="0"/>
        <v>15000000</v>
      </c>
      <c r="M64" s="209"/>
      <c r="N64" s="208"/>
      <c r="O64" s="4">
        <v>13000000</v>
      </c>
      <c r="P64" s="4">
        <v>17000000</v>
      </c>
      <c r="Q64" s="207">
        <f t="shared" si="1"/>
        <v>15000000</v>
      </c>
      <c r="R64" s="106"/>
      <c r="S64" s="94"/>
      <c r="T64" s="69">
        <f t="shared" si="2"/>
        <v>0</v>
      </c>
      <c r="U64" s="24">
        <f t="shared" si="3"/>
        <v>0</v>
      </c>
      <c r="V64" s="24">
        <f t="shared" si="4"/>
        <v>2000000</v>
      </c>
      <c r="W64" s="24">
        <f t="shared" si="5"/>
        <v>2000000</v>
      </c>
    </row>
    <row r="65" spans="1:23" ht="15.75" x14ac:dyDescent="0.25">
      <c r="A65" s="200"/>
      <c r="B65" s="200"/>
      <c r="C65" s="209" t="s">
        <v>617</v>
      </c>
      <c r="D65" s="209"/>
      <c r="E65" s="209"/>
      <c r="F65" s="209"/>
      <c r="G65" s="213" t="s">
        <v>618</v>
      </c>
      <c r="H65" s="209"/>
      <c r="I65" s="210"/>
      <c r="J65" s="210"/>
      <c r="K65" s="210"/>
      <c r="L65" s="210"/>
      <c r="M65" s="209"/>
      <c r="N65" s="208"/>
      <c r="O65" s="211"/>
      <c r="P65" s="211"/>
      <c r="Q65" s="207"/>
      <c r="R65" s="106"/>
      <c r="S65" s="94"/>
      <c r="T65" s="69">
        <f t="shared" si="2"/>
        <v>0</v>
      </c>
      <c r="U65" s="24">
        <f t="shared" si="3"/>
        <v>0</v>
      </c>
      <c r="V65" s="24">
        <f t="shared" si="4"/>
        <v>0</v>
      </c>
      <c r="W65" s="24">
        <f t="shared" si="5"/>
        <v>0</v>
      </c>
    </row>
    <row r="66" spans="1:23" ht="18.75" x14ac:dyDescent="0.25">
      <c r="A66" s="200"/>
      <c r="B66" s="200"/>
      <c r="C66" s="209"/>
      <c r="D66" s="209" t="s">
        <v>619</v>
      </c>
      <c r="E66" s="209"/>
      <c r="F66" s="209"/>
      <c r="G66" s="212" t="s">
        <v>540</v>
      </c>
      <c r="H66" s="209" t="s">
        <v>1367</v>
      </c>
      <c r="I66" s="210">
        <v>6700000</v>
      </c>
      <c r="J66" s="210">
        <v>7600000</v>
      </c>
      <c r="K66" s="210"/>
      <c r="L66" s="210">
        <f>J66</f>
        <v>7600000</v>
      </c>
      <c r="M66" s="209"/>
      <c r="N66" s="208"/>
      <c r="O66" s="4">
        <v>6700000</v>
      </c>
      <c r="P66" s="4">
        <v>7600000</v>
      </c>
      <c r="Q66" s="207">
        <f t="shared" si="1"/>
        <v>7600000</v>
      </c>
      <c r="R66" s="106"/>
      <c r="S66" s="94"/>
      <c r="T66" s="69">
        <f t="shared" si="2"/>
        <v>0</v>
      </c>
      <c r="U66" s="24">
        <f t="shared" si="3"/>
        <v>0</v>
      </c>
      <c r="V66" s="24">
        <f t="shared" si="4"/>
        <v>900000</v>
      </c>
      <c r="W66" s="24">
        <f t="shared" si="5"/>
        <v>0</v>
      </c>
    </row>
    <row r="67" spans="1:23" ht="18.75" x14ac:dyDescent="0.25">
      <c r="A67" s="200"/>
      <c r="B67" s="200"/>
      <c r="C67" s="209"/>
      <c r="D67" s="209" t="s">
        <v>620</v>
      </c>
      <c r="E67" s="209"/>
      <c r="F67" s="209"/>
      <c r="G67" s="212" t="s">
        <v>543</v>
      </c>
      <c r="H67" s="209" t="s">
        <v>1367</v>
      </c>
      <c r="I67" s="210">
        <v>10800000</v>
      </c>
      <c r="J67" s="210">
        <v>14000000</v>
      </c>
      <c r="K67" s="210"/>
      <c r="L67" s="210">
        <f t="shared" si="0"/>
        <v>12400000</v>
      </c>
      <c r="M67" s="209"/>
      <c r="N67" s="208"/>
      <c r="O67" s="4">
        <v>10800000</v>
      </c>
      <c r="P67" s="4">
        <v>14000000</v>
      </c>
      <c r="Q67" s="207">
        <f t="shared" si="1"/>
        <v>12400000</v>
      </c>
      <c r="R67" s="106"/>
      <c r="S67" s="94"/>
      <c r="T67" s="69">
        <f t="shared" si="2"/>
        <v>0</v>
      </c>
      <c r="U67" s="24">
        <f t="shared" si="3"/>
        <v>0</v>
      </c>
      <c r="V67" s="24">
        <f t="shared" si="4"/>
        <v>1600000</v>
      </c>
      <c r="W67" s="24">
        <f t="shared" si="5"/>
        <v>1600000</v>
      </c>
    </row>
    <row r="68" spans="1:23" ht="18.75" x14ac:dyDescent="0.25">
      <c r="A68" s="200"/>
      <c r="B68" s="200"/>
      <c r="C68" s="209"/>
      <c r="D68" s="209" t="s">
        <v>621</v>
      </c>
      <c r="E68" s="209"/>
      <c r="F68" s="209"/>
      <c r="G68" s="212" t="s">
        <v>545</v>
      </c>
      <c r="H68" s="209" t="s">
        <v>1367</v>
      </c>
      <c r="I68" s="210">
        <v>14000000</v>
      </c>
      <c r="J68" s="210">
        <v>16000000</v>
      </c>
      <c r="K68" s="210"/>
      <c r="L68" s="210">
        <f t="shared" si="0"/>
        <v>15000000</v>
      </c>
      <c r="M68" s="209"/>
      <c r="N68" s="208"/>
      <c r="O68" s="4">
        <v>14000000</v>
      </c>
      <c r="P68" s="4">
        <v>16000000</v>
      </c>
      <c r="Q68" s="207">
        <f t="shared" si="1"/>
        <v>15000000</v>
      </c>
      <c r="R68" s="106"/>
      <c r="S68" s="94"/>
      <c r="T68" s="69">
        <f t="shared" si="2"/>
        <v>0</v>
      </c>
      <c r="U68" s="24">
        <f t="shared" si="3"/>
        <v>0</v>
      </c>
      <c r="V68" s="24">
        <f t="shared" si="4"/>
        <v>1000000</v>
      </c>
      <c r="W68" s="24">
        <f t="shared" si="5"/>
        <v>1000000</v>
      </c>
    </row>
    <row r="69" spans="1:23" ht="15.75" x14ac:dyDescent="0.25">
      <c r="A69" s="200"/>
      <c r="B69" s="200"/>
      <c r="C69" s="209" t="s">
        <v>622</v>
      </c>
      <c r="D69" s="209"/>
      <c r="E69" s="209"/>
      <c r="F69" s="209"/>
      <c r="G69" s="213" t="s">
        <v>623</v>
      </c>
      <c r="H69" s="209"/>
      <c r="I69" s="210"/>
      <c r="J69" s="210"/>
      <c r="K69" s="210"/>
      <c r="L69" s="210"/>
      <c r="M69" s="209"/>
      <c r="N69" s="208"/>
      <c r="O69" s="211"/>
      <c r="P69" s="211"/>
      <c r="Q69" s="207"/>
      <c r="R69" s="106"/>
      <c r="S69" s="94"/>
      <c r="T69" s="69">
        <f t="shared" si="2"/>
        <v>0</v>
      </c>
      <c r="U69" s="24">
        <f t="shared" si="3"/>
        <v>0</v>
      </c>
      <c r="V69" s="24">
        <f t="shared" si="4"/>
        <v>0</v>
      </c>
      <c r="W69" s="24">
        <f t="shared" si="5"/>
        <v>0</v>
      </c>
    </row>
    <row r="70" spans="1:23" ht="18.75" x14ac:dyDescent="0.25">
      <c r="A70" s="200"/>
      <c r="B70" s="200"/>
      <c r="C70" s="209"/>
      <c r="D70" s="209" t="s">
        <v>624</v>
      </c>
      <c r="E70" s="209"/>
      <c r="F70" s="209"/>
      <c r="G70" s="212" t="s">
        <v>540</v>
      </c>
      <c r="H70" s="209" t="s">
        <v>1367</v>
      </c>
      <c r="I70" s="210">
        <v>3800000</v>
      </c>
      <c r="J70" s="210">
        <v>4800000</v>
      </c>
      <c r="K70" s="210"/>
      <c r="L70" s="210">
        <f>J70</f>
        <v>4800000</v>
      </c>
      <c r="M70" s="209"/>
      <c r="N70" s="208"/>
      <c r="O70" s="4">
        <v>3800000</v>
      </c>
      <c r="P70" s="4">
        <v>4800000</v>
      </c>
      <c r="Q70" s="207">
        <f t="shared" si="1"/>
        <v>4800000</v>
      </c>
      <c r="R70" s="106"/>
      <c r="S70" s="94"/>
      <c r="T70" s="69">
        <f t="shared" si="2"/>
        <v>0</v>
      </c>
      <c r="U70" s="24">
        <f t="shared" si="3"/>
        <v>0</v>
      </c>
      <c r="V70" s="24">
        <f t="shared" si="4"/>
        <v>1000000</v>
      </c>
      <c r="W70" s="24">
        <f t="shared" si="5"/>
        <v>0</v>
      </c>
    </row>
    <row r="71" spans="1:23" ht="18.75" x14ac:dyDescent="0.25">
      <c r="A71" s="200"/>
      <c r="B71" s="200"/>
      <c r="C71" s="209"/>
      <c r="D71" s="209" t="s">
        <v>625</v>
      </c>
      <c r="E71" s="209"/>
      <c r="F71" s="209"/>
      <c r="G71" s="212" t="s">
        <v>543</v>
      </c>
      <c r="H71" s="209" t="s">
        <v>1367</v>
      </c>
      <c r="I71" s="210">
        <v>7500000</v>
      </c>
      <c r="J71" s="210">
        <v>8000000</v>
      </c>
      <c r="K71" s="210"/>
      <c r="L71" s="210">
        <f t="shared" si="0"/>
        <v>7750000</v>
      </c>
      <c r="M71" s="209"/>
      <c r="N71" s="208"/>
      <c r="O71" s="4">
        <v>7500000</v>
      </c>
      <c r="P71" s="4">
        <v>8000000</v>
      </c>
      <c r="Q71" s="207">
        <f t="shared" si="1"/>
        <v>7750000</v>
      </c>
      <c r="R71" s="106"/>
      <c r="S71" s="94"/>
      <c r="T71" s="69">
        <f t="shared" si="2"/>
        <v>0</v>
      </c>
      <c r="U71" s="24">
        <f t="shared" si="3"/>
        <v>0</v>
      </c>
      <c r="V71" s="24">
        <f t="shared" si="4"/>
        <v>250000</v>
      </c>
      <c r="W71" s="24">
        <f t="shared" si="5"/>
        <v>250000</v>
      </c>
    </row>
    <row r="72" spans="1:23" ht="18.75" x14ac:dyDescent="0.25">
      <c r="A72" s="200"/>
      <c r="B72" s="200"/>
      <c r="C72" s="209"/>
      <c r="D72" s="209" t="s">
        <v>626</v>
      </c>
      <c r="E72" s="209"/>
      <c r="F72" s="209"/>
      <c r="G72" s="212" t="s">
        <v>545</v>
      </c>
      <c r="H72" s="209" t="s">
        <v>1367</v>
      </c>
      <c r="I72" s="210">
        <v>10200000</v>
      </c>
      <c r="J72" s="210">
        <v>11500000</v>
      </c>
      <c r="K72" s="210"/>
      <c r="L72" s="210">
        <f t="shared" si="0"/>
        <v>10850000</v>
      </c>
      <c r="M72" s="209"/>
      <c r="N72" s="208"/>
      <c r="O72" s="4">
        <v>10200000</v>
      </c>
      <c r="P72" s="4">
        <v>11500000</v>
      </c>
      <c r="Q72" s="207">
        <f t="shared" si="1"/>
        <v>10850000</v>
      </c>
      <c r="R72" s="106"/>
      <c r="S72" s="94"/>
      <c r="T72" s="69">
        <f t="shared" si="2"/>
        <v>0</v>
      </c>
      <c r="U72" s="24">
        <f t="shared" si="3"/>
        <v>0</v>
      </c>
      <c r="V72" s="24">
        <f t="shared" si="4"/>
        <v>650000</v>
      </c>
      <c r="W72" s="24">
        <f t="shared" si="5"/>
        <v>650000</v>
      </c>
    </row>
    <row r="73" spans="1:23" ht="15.75" x14ac:dyDescent="0.25">
      <c r="A73" s="200"/>
      <c r="B73" s="200"/>
      <c r="C73" s="209" t="s">
        <v>627</v>
      </c>
      <c r="D73" s="209"/>
      <c r="E73" s="209"/>
      <c r="F73" s="209"/>
      <c r="G73" s="213" t="s">
        <v>628</v>
      </c>
      <c r="H73" s="209"/>
      <c r="I73" s="210"/>
      <c r="J73" s="210"/>
      <c r="K73" s="210"/>
      <c r="L73" s="210"/>
      <c r="M73" s="209"/>
      <c r="N73" s="208"/>
      <c r="O73" s="211"/>
      <c r="P73" s="211"/>
      <c r="Q73" s="207"/>
      <c r="R73" s="106"/>
      <c r="S73" s="94"/>
      <c r="T73" s="69">
        <f t="shared" si="2"/>
        <v>0</v>
      </c>
      <c r="U73" s="24">
        <f t="shared" si="3"/>
        <v>0</v>
      </c>
      <c r="V73" s="24">
        <f t="shared" si="4"/>
        <v>0</v>
      </c>
      <c r="W73" s="24">
        <f t="shared" si="5"/>
        <v>0</v>
      </c>
    </row>
    <row r="74" spans="1:23" ht="18.75" x14ac:dyDescent="0.25">
      <c r="A74" s="200"/>
      <c r="B74" s="200"/>
      <c r="C74" s="209"/>
      <c r="D74" s="209" t="s">
        <v>629</v>
      </c>
      <c r="E74" s="209"/>
      <c r="F74" s="209"/>
      <c r="G74" s="212" t="s">
        <v>540</v>
      </c>
      <c r="H74" s="209" t="s">
        <v>1367</v>
      </c>
      <c r="I74" s="210">
        <v>4200000</v>
      </c>
      <c r="J74" s="210">
        <v>6000000</v>
      </c>
      <c r="K74" s="210"/>
      <c r="L74" s="210">
        <f>J74</f>
        <v>6000000</v>
      </c>
      <c r="M74" s="209"/>
      <c r="N74" s="208"/>
      <c r="O74" s="4">
        <v>4200000</v>
      </c>
      <c r="P74" s="4">
        <v>6000000</v>
      </c>
      <c r="Q74" s="207">
        <f t="shared" si="1"/>
        <v>6000000</v>
      </c>
      <c r="R74" s="106"/>
      <c r="S74" s="94"/>
      <c r="T74" s="69">
        <f t="shared" si="2"/>
        <v>0</v>
      </c>
      <c r="U74" s="24">
        <f t="shared" si="3"/>
        <v>0</v>
      </c>
      <c r="V74" s="24">
        <f t="shared" si="4"/>
        <v>1800000</v>
      </c>
      <c r="W74" s="24">
        <f t="shared" si="5"/>
        <v>0</v>
      </c>
    </row>
    <row r="75" spans="1:23" ht="18.75" x14ac:dyDescent="0.25">
      <c r="A75" s="200"/>
      <c r="B75" s="200"/>
      <c r="C75" s="209"/>
      <c r="D75" s="209" t="s">
        <v>630</v>
      </c>
      <c r="E75" s="209"/>
      <c r="F75" s="209"/>
      <c r="G75" s="212" t="s">
        <v>543</v>
      </c>
      <c r="H75" s="209" t="s">
        <v>1367</v>
      </c>
      <c r="I75" s="210">
        <v>7300000</v>
      </c>
      <c r="J75" s="210">
        <v>9000000</v>
      </c>
      <c r="K75" s="210"/>
      <c r="L75" s="210">
        <f t="shared" si="0"/>
        <v>8150000</v>
      </c>
      <c r="M75" s="209"/>
      <c r="N75" s="208"/>
      <c r="O75" s="4">
        <v>7300000</v>
      </c>
      <c r="P75" s="4">
        <v>9000000</v>
      </c>
      <c r="Q75" s="207">
        <f t="shared" si="1"/>
        <v>8150000</v>
      </c>
      <c r="R75" s="106"/>
      <c r="S75" s="94"/>
      <c r="T75" s="69">
        <f t="shared" si="2"/>
        <v>0</v>
      </c>
      <c r="U75" s="24">
        <f t="shared" si="3"/>
        <v>0</v>
      </c>
      <c r="V75" s="24">
        <f t="shared" si="4"/>
        <v>850000</v>
      </c>
      <c r="W75" s="24">
        <f t="shared" si="5"/>
        <v>850000</v>
      </c>
    </row>
    <row r="76" spans="1:23" ht="18.75" x14ac:dyDescent="0.25">
      <c r="A76" s="200"/>
      <c r="B76" s="200"/>
      <c r="C76" s="209"/>
      <c r="D76" s="209" t="s">
        <v>631</v>
      </c>
      <c r="E76" s="209"/>
      <c r="F76" s="209"/>
      <c r="G76" s="212" t="s">
        <v>545</v>
      </c>
      <c r="H76" s="209" t="s">
        <v>1367</v>
      </c>
      <c r="I76" s="210">
        <v>13300000</v>
      </c>
      <c r="J76" s="210">
        <v>15000000</v>
      </c>
      <c r="K76" s="210"/>
      <c r="L76" s="210">
        <f t="shared" ref="L76:L138" si="6">ROUND((I76+J76)/2,-3)</f>
        <v>14150000</v>
      </c>
      <c r="M76" s="209"/>
      <c r="N76" s="208"/>
      <c r="O76" s="4">
        <v>13300000</v>
      </c>
      <c r="P76" s="4">
        <v>15000000</v>
      </c>
      <c r="Q76" s="207">
        <f t="shared" si="1"/>
        <v>14150000</v>
      </c>
      <c r="R76" s="106"/>
      <c r="S76" s="94"/>
      <c r="T76" s="69">
        <f t="shared" si="2"/>
        <v>0</v>
      </c>
      <c r="U76" s="24">
        <f t="shared" si="3"/>
        <v>0</v>
      </c>
      <c r="V76" s="24">
        <f t="shared" si="4"/>
        <v>850000</v>
      </c>
      <c r="W76" s="24">
        <f t="shared" si="5"/>
        <v>850000</v>
      </c>
    </row>
    <row r="77" spans="1:23" ht="18.75" x14ac:dyDescent="0.25">
      <c r="A77" s="200"/>
      <c r="B77" s="200"/>
      <c r="C77" s="209" t="s">
        <v>632</v>
      </c>
      <c r="D77" s="209"/>
      <c r="E77" s="209"/>
      <c r="F77" s="209"/>
      <c r="G77" s="213" t="s">
        <v>633</v>
      </c>
      <c r="H77" s="209" t="s">
        <v>1367</v>
      </c>
      <c r="I77" s="210">
        <v>4550000</v>
      </c>
      <c r="J77" s="210">
        <v>6500000</v>
      </c>
      <c r="K77" s="210"/>
      <c r="L77" s="210">
        <f>J77</f>
        <v>6500000</v>
      </c>
      <c r="M77" s="209"/>
      <c r="N77" s="208"/>
      <c r="O77" s="4">
        <v>4550000</v>
      </c>
      <c r="P77" s="4">
        <v>6500000</v>
      </c>
      <c r="Q77" s="207">
        <f t="shared" si="1"/>
        <v>6500000</v>
      </c>
      <c r="R77" s="106"/>
      <c r="S77" s="94"/>
      <c r="T77" s="69">
        <f t="shared" si="2"/>
        <v>0</v>
      </c>
      <c r="U77" s="24">
        <f t="shared" si="3"/>
        <v>0</v>
      </c>
      <c r="V77" s="24">
        <f t="shared" si="4"/>
        <v>1950000</v>
      </c>
      <c r="W77" s="24">
        <f t="shared" si="5"/>
        <v>0</v>
      </c>
    </row>
    <row r="78" spans="1:23" ht="18.75" x14ac:dyDescent="0.25">
      <c r="A78" s="200"/>
      <c r="B78" s="200"/>
      <c r="C78" s="209" t="s">
        <v>634</v>
      </c>
      <c r="D78" s="209"/>
      <c r="E78" s="209"/>
      <c r="F78" s="209"/>
      <c r="G78" s="213" t="s">
        <v>635</v>
      </c>
      <c r="H78" s="209" t="s">
        <v>1367</v>
      </c>
      <c r="I78" s="210">
        <v>5500000</v>
      </c>
      <c r="J78" s="210">
        <v>7000000</v>
      </c>
      <c r="K78" s="210"/>
      <c r="L78" s="210">
        <f>J78</f>
        <v>7000000</v>
      </c>
      <c r="M78" s="209"/>
      <c r="N78" s="208"/>
      <c r="O78" s="4">
        <v>5500000</v>
      </c>
      <c r="P78" s="4">
        <v>7000000</v>
      </c>
      <c r="Q78" s="207">
        <f t="shared" ref="Q78:Q141" si="7">L78</f>
        <v>7000000</v>
      </c>
      <c r="R78" s="106"/>
      <c r="S78" s="94"/>
      <c r="T78" s="69">
        <f t="shared" ref="T78:T141" si="8">O78-I78</f>
        <v>0</v>
      </c>
      <c r="U78" s="24">
        <f t="shared" ref="U78:U141" si="9">P78-J78</f>
        <v>0</v>
      </c>
      <c r="V78" s="24">
        <f t="shared" ref="V78:V141" si="10">L78-O78</f>
        <v>1500000</v>
      </c>
      <c r="W78" s="24">
        <f t="shared" ref="W78:W141" si="11">P78-L78</f>
        <v>0</v>
      </c>
    </row>
    <row r="79" spans="1:23" ht="18.75" x14ac:dyDescent="0.25">
      <c r="A79" s="200"/>
      <c r="B79" s="200"/>
      <c r="C79" s="209" t="s">
        <v>636</v>
      </c>
      <c r="D79" s="209"/>
      <c r="E79" s="209"/>
      <c r="F79" s="209"/>
      <c r="G79" s="213" t="s">
        <v>637</v>
      </c>
      <c r="H79" s="209" t="s">
        <v>1367</v>
      </c>
      <c r="I79" s="210">
        <v>7600000</v>
      </c>
      <c r="J79" s="210">
        <v>10000000</v>
      </c>
      <c r="K79" s="210"/>
      <c r="L79" s="210">
        <f t="shared" si="6"/>
        <v>8800000</v>
      </c>
      <c r="M79" s="209"/>
      <c r="N79" s="208"/>
      <c r="O79" s="4">
        <v>7600000</v>
      </c>
      <c r="P79" s="4">
        <v>10000000</v>
      </c>
      <c r="Q79" s="207">
        <f t="shared" si="7"/>
        <v>8800000</v>
      </c>
      <c r="R79" s="106"/>
      <c r="S79" s="94"/>
      <c r="T79" s="69">
        <f t="shared" si="8"/>
        <v>0</v>
      </c>
      <c r="U79" s="24">
        <f t="shared" si="9"/>
        <v>0</v>
      </c>
      <c r="V79" s="24">
        <f t="shared" si="10"/>
        <v>1200000</v>
      </c>
      <c r="W79" s="24">
        <f t="shared" si="11"/>
        <v>1200000</v>
      </c>
    </row>
    <row r="80" spans="1:23" ht="18.75" x14ac:dyDescent="0.25">
      <c r="A80" s="200"/>
      <c r="B80" s="200"/>
      <c r="C80" s="209" t="s">
        <v>638</v>
      </c>
      <c r="D80" s="209"/>
      <c r="E80" s="209"/>
      <c r="F80" s="209"/>
      <c r="G80" s="213" t="s">
        <v>639</v>
      </c>
      <c r="H80" s="209" t="s">
        <v>1367</v>
      </c>
      <c r="I80" s="210">
        <v>5500000</v>
      </c>
      <c r="J80" s="210">
        <v>6000000</v>
      </c>
      <c r="K80" s="210"/>
      <c r="L80" s="210">
        <f>J80</f>
        <v>6000000</v>
      </c>
      <c r="M80" s="209"/>
      <c r="N80" s="208"/>
      <c r="O80" s="4">
        <v>5500000</v>
      </c>
      <c r="P80" s="4">
        <v>6000000</v>
      </c>
      <c r="Q80" s="207">
        <f t="shared" si="7"/>
        <v>6000000</v>
      </c>
      <c r="R80" s="106"/>
      <c r="S80" s="94"/>
      <c r="T80" s="69">
        <f t="shared" si="8"/>
        <v>0</v>
      </c>
      <c r="U80" s="24">
        <f t="shared" si="9"/>
        <v>0</v>
      </c>
      <c r="V80" s="24">
        <f t="shared" si="10"/>
        <v>500000</v>
      </c>
      <c r="W80" s="24">
        <f t="shared" si="11"/>
        <v>0</v>
      </c>
    </row>
    <row r="81" spans="1:23" ht="18.75" x14ac:dyDescent="0.25">
      <c r="A81" s="200"/>
      <c r="B81" s="200"/>
      <c r="C81" s="209" t="s">
        <v>640</v>
      </c>
      <c r="D81" s="209"/>
      <c r="E81" s="209"/>
      <c r="F81" s="209"/>
      <c r="G81" s="213" t="s">
        <v>641</v>
      </c>
      <c r="H81" s="209" t="s">
        <v>1367</v>
      </c>
      <c r="I81" s="210">
        <v>3700000</v>
      </c>
      <c r="J81" s="210">
        <v>4400000</v>
      </c>
      <c r="K81" s="210"/>
      <c r="L81" s="210">
        <f>J81</f>
        <v>4400000</v>
      </c>
      <c r="M81" s="209"/>
      <c r="N81" s="208"/>
      <c r="O81" s="4">
        <v>3700000</v>
      </c>
      <c r="P81" s="4">
        <v>4400000</v>
      </c>
      <c r="Q81" s="207">
        <f t="shared" si="7"/>
        <v>4400000</v>
      </c>
      <c r="R81" s="106"/>
      <c r="S81" s="94"/>
      <c r="T81" s="69">
        <f t="shared" si="8"/>
        <v>0</v>
      </c>
      <c r="U81" s="24">
        <f t="shared" si="9"/>
        <v>0</v>
      </c>
      <c r="V81" s="24">
        <f t="shared" si="10"/>
        <v>700000</v>
      </c>
      <c r="W81" s="24">
        <f t="shared" si="11"/>
        <v>0</v>
      </c>
    </row>
    <row r="82" spans="1:23" ht="18.75" x14ac:dyDescent="0.25">
      <c r="A82" s="200"/>
      <c r="B82" s="200"/>
      <c r="C82" s="209" t="s">
        <v>642</v>
      </c>
      <c r="D82" s="209"/>
      <c r="E82" s="209"/>
      <c r="F82" s="209"/>
      <c r="G82" s="213" t="s">
        <v>643</v>
      </c>
      <c r="H82" s="209" t="s">
        <v>1367</v>
      </c>
      <c r="I82" s="210">
        <v>7800000</v>
      </c>
      <c r="J82" s="210">
        <v>10000000</v>
      </c>
      <c r="K82" s="210"/>
      <c r="L82" s="210">
        <f t="shared" si="6"/>
        <v>8900000</v>
      </c>
      <c r="M82" s="209"/>
      <c r="N82" s="208"/>
      <c r="O82" s="4">
        <v>7800000</v>
      </c>
      <c r="P82" s="4">
        <v>10000000</v>
      </c>
      <c r="Q82" s="207">
        <f t="shared" si="7"/>
        <v>8900000</v>
      </c>
      <c r="R82" s="106"/>
      <c r="S82" s="94"/>
      <c r="T82" s="69">
        <f t="shared" si="8"/>
        <v>0</v>
      </c>
      <c r="U82" s="24">
        <f t="shared" si="9"/>
        <v>0</v>
      </c>
      <c r="V82" s="24">
        <f t="shared" si="10"/>
        <v>1100000</v>
      </c>
      <c r="W82" s="24">
        <f t="shared" si="11"/>
        <v>1100000</v>
      </c>
    </row>
    <row r="83" spans="1:23" ht="18.75" x14ac:dyDescent="0.25">
      <c r="A83" s="200"/>
      <c r="B83" s="200"/>
      <c r="C83" s="209" t="s">
        <v>644</v>
      </c>
      <c r="D83" s="209"/>
      <c r="E83" s="209"/>
      <c r="F83" s="209"/>
      <c r="G83" s="289" t="s">
        <v>1254</v>
      </c>
      <c r="H83" s="209" t="s">
        <v>1367</v>
      </c>
      <c r="I83" s="210">
        <v>11500000</v>
      </c>
      <c r="J83" s="210">
        <v>13800000</v>
      </c>
      <c r="K83" s="210"/>
      <c r="L83" s="210">
        <f t="shared" si="6"/>
        <v>12650000</v>
      </c>
      <c r="M83" s="209"/>
      <c r="N83" s="208"/>
      <c r="O83" s="4">
        <v>11500000</v>
      </c>
      <c r="P83" s="4">
        <v>13800000</v>
      </c>
      <c r="Q83" s="207">
        <f t="shared" si="7"/>
        <v>12650000</v>
      </c>
      <c r="R83" s="106"/>
      <c r="S83" s="94"/>
      <c r="T83" s="69">
        <f t="shared" si="8"/>
        <v>0</v>
      </c>
      <c r="U83" s="24">
        <f t="shared" si="9"/>
        <v>0</v>
      </c>
      <c r="V83" s="24">
        <f t="shared" si="10"/>
        <v>1150000</v>
      </c>
      <c r="W83" s="24">
        <f t="shared" si="11"/>
        <v>1150000</v>
      </c>
    </row>
    <row r="84" spans="1:23" ht="15.75" x14ac:dyDescent="0.25">
      <c r="A84" s="200"/>
      <c r="B84" s="200"/>
      <c r="C84" s="209" t="s">
        <v>645</v>
      </c>
      <c r="D84" s="209"/>
      <c r="E84" s="209"/>
      <c r="F84" s="209"/>
      <c r="G84" s="213" t="s">
        <v>646</v>
      </c>
      <c r="H84" s="209"/>
      <c r="I84" s="210"/>
      <c r="J84" s="210"/>
      <c r="K84" s="210"/>
      <c r="L84" s="210"/>
      <c r="M84" s="209"/>
      <c r="N84" s="208"/>
      <c r="O84" s="211"/>
      <c r="P84" s="211"/>
      <c r="Q84" s="207"/>
      <c r="R84" s="106"/>
      <c r="S84" s="94"/>
      <c r="T84" s="69">
        <f t="shared" si="8"/>
        <v>0</v>
      </c>
      <c r="U84" s="24">
        <f t="shared" si="9"/>
        <v>0</v>
      </c>
      <c r="V84" s="24">
        <f t="shared" si="10"/>
        <v>0</v>
      </c>
      <c r="W84" s="24">
        <f t="shared" si="11"/>
        <v>0</v>
      </c>
    </row>
    <row r="85" spans="1:23" ht="18.75" x14ac:dyDescent="0.25">
      <c r="A85" s="200"/>
      <c r="B85" s="200"/>
      <c r="C85" s="209"/>
      <c r="D85" s="209" t="s">
        <v>647</v>
      </c>
      <c r="E85" s="209"/>
      <c r="F85" s="209"/>
      <c r="G85" s="212" t="s">
        <v>540</v>
      </c>
      <c r="H85" s="209" t="s">
        <v>1367</v>
      </c>
      <c r="I85" s="210">
        <v>3100000</v>
      </c>
      <c r="J85" s="210">
        <v>3700000</v>
      </c>
      <c r="K85" s="210"/>
      <c r="L85" s="210">
        <f>J85</f>
        <v>3700000</v>
      </c>
      <c r="M85" s="209"/>
      <c r="N85" s="208"/>
      <c r="O85" s="4">
        <v>3100000</v>
      </c>
      <c r="P85" s="4">
        <v>3700000</v>
      </c>
      <c r="Q85" s="207">
        <f t="shared" si="7"/>
        <v>3700000</v>
      </c>
      <c r="R85" s="106"/>
      <c r="S85" s="94"/>
      <c r="T85" s="69">
        <f t="shared" si="8"/>
        <v>0</v>
      </c>
      <c r="U85" s="24">
        <f t="shared" si="9"/>
        <v>0</v>
      </c>
      <c r="V85" s="24">
        <f t="shared" si="10"/>
        <v>600000</v>
      </c>
      <c r="W85" s="24">
        <f t="shared" si="11"/>
        <v>0</v>
      </c>
    </row>
    <row r="86" spans="1:23" ht="18.75" x14ac:dyDescent="0.25">
      <c r="A86" s="200"/>
      <c r="B86" s="200"/>
      <c r="C86" s="209"/>
      <c r="D86" s="209" t="s">
        <v>648</v>
      </c>
      <c r="E86" s="209"/>
      <c r="F86" s="209"/>
      <c r="G86" s="212" t="s">
        <v>543</v>
      </c>
      <c r="H86" s="209" t="s">
        <v>1367</v>
      </c>
      <c r="I86" s="210">
        <v>4500000</v>
      </c>
      <c r="J86" s="210">
        <v>5000000</v>
      </c>
      <c r="K86" s="210"/>
      <c r="L86" s="210">
        <f>J86</f>
        <v>5000000</v>
      </c>
      <c r="M86" s="209"/>
      <c r="N86" s="208"/>
      <c r="O86" s="4">
        <v>4500000</v>
      </c>
      <c r="P86" s="4">
        <v>5000000</v>
      </c>
      <c r="Q86" s="207">
        <f t="shared" si="7"/>
        <v>5000000</v>
      </c>
      <c r="R86" s="106"/>
      <c r="S86" s="94"/>
      <c r="T86" s="69">
        <f t="shared" si="8"/>
        <v>0</v>
      </c>
      <c r="U86" s="24">
        <f t="shared" si="9"/>
        <v>0</v>
      </c>
      <c r="V86" s="24">
        <f t="shared" si="10"/>
        <v>500000</v>
      </c>
      <c r="W86" s="24">
        <f t="shared" si="11"/>
        <v>0</v>
      </c>
    </row>
    <row r="87" spans="1:23" ht="18.75" x14ac:dyDescent="0.25">
      <c r="A87" s="200"/>
      <c r="B87" s="200"/>
      <c r="C87" s="209"/>
      <c r="D87" s="209" t="s">
        <v>649</v>
      </c>
      <c r="E87" s="209"/>
      <c r="F87" s="209"/>
      <c r="G87" s="212" t="s">
        <v>545</v>
      </c>
      <c r="H87" s="209" t="s">
        <v>1367</v>
      </c>
      <c r="I87" s="210">
        <v>6500000</v>
      </c>
      <c r="J87" s="210">
        <v>8000000</v>
      </c>
      <c r="K87" s="210"/>
      <c r="L87" s="210">
        <f>J87</f>
        <v>8000000</v>
      </c>
      <c r="M87" s="209"/>
      <c r="N87" s="208"/>
      <c r="O87" s="4">
        <v>6500000</v>
      </c>
      <c r="P87" s="4">
        <v>8000000</v>
      </c>
      <c r="Q87" s="207">
        <f t="shared" si="7"/>
        <v>8000000</v>
      </c>
      <c r="R87" s="106"/>
      <c r="S87" s="94"/>
      <c r="T87" s="69">
        <f t="shared" si="8"/>
        <v>0</v>
      </c>
      <c r="U87" s="24">
        <f t="shared" si="9"/>
        <v>0</v>
      </c>
      <c r="V87" s="24">
        <f t="shared" si="10"/>
        <v>1500000</v>
      </c>
      <c r="W87" s="24">
        <f t="shared" si="11"/>
        <v>0</v>
      </c>
    </row>
    <row r="88" spans="1:23" ht="15.75" x14ac:dyDescent="0.25">
      <c r="A88" s="200"/>
      <c r="B88" s="200"/>
      <c r="C88" s="209" t="s">
        <v>650</v>
      </c>
      <c r="D88" s="209"/>
      <c r="E88" s="209"/>
      <c r="F88" s="209"/>
      <c r="G88" s="213" t="s">
        <v>604</v>
      </c>
      <c r="H88" s="209"/>
      <c r="I88" s="210"/>
      <c r="J88" s="210"/>
      <c r="K88" s="210"/>
      <c r="L88" s="210"/>
      <c r="M88" s="209"/>
      <c r="N88" s="208"/>
      <c r="O88" s="211"/>
      <c r="P88" s="211"/>
      <c r="Q88" s="207"/>
      <c r="R88" s="106"/>
      <c r="S88" s="94"/>
      <c r="T88" s="69">
        <f t="shared" si="8"/>
        <v>0</v>
      </c>
      <c r="U88" s="24">
        <f t="shared" si="9"/>
        <v>0</v>
      </c>
      <c r="V88" s="24">
        <f t="shared" si="10"/>
        <v>0</v>
      </c>
      <c r="W88" s="24">
        <f t="shared" si="11"/>
        <v>0</v>
      </c>
    </row>
    <row r="89" spans="1:23" ht="18.75" x14ac:dyDescent="0.25">
      <c r="A89" s="200"/>
      <c r="B89" s="200"/>
      <c r="C89" s="209"/>
      <c r="D89" s="209" t="s">
        <v>651</v>
      </c>
      <c r="E89" s="209"/>
      <c r="F89" s="209"/>
      <c r="G89" s="212" t="s">
        <v>540</v>
      </c>
      <c r="H89" s="209" t="s">
        <v>1367</v>
      </c>
      <c r="I89" s="210">
        <v>3400000</v>
      </c>
      <c r="J89" s="210">
        <v>4000000</v>
      </c>
      <c r="K89" s="210"/>
      <c r="L89" s="210">
        <f>J89</f>
        <v>4000000</v>
      </c>
      <c r="M89" s="209"/>
      <c r="N89" s="208"/>
      <c r="O89" s="4">
        <v>3400000</v>
      </c>
      <c r="P89" s="4">
        <v>4000000</v>
      </c>
      <c r="Q89" s="207">
        <f t="shared" si="7"/>
        <v>4000000</v>
      </c>
      <c r="R89" s="106"/>
      <c r="S89" s="94"/>
      <c r="T89" s="69">
        <f t="shared" si="8"/>
        <v>0</v>
      </c>
      <c r="U89" s="24">
        <f t="shared" si="9"/>
        <v>0</v>
      </c>
      <c r="V89" s="24">
        <f t="shared" si="10"/>
        <v>600000</v>
      </c>
      <c r="W89" s="24">
        <f t="shared" si="11"/>
        <v>0</v>
      </c>
    </row>
    <row r="90" spans="1:23" ht="18.75" x14ac:dyDescent="0.25">
      <c r="A90" s="200"/>
      <c r="B90" s="200"/>
      <c r="C90" s="209"/>
      <c r="D90" s="209" t="s">
        <v>652</v>
      </c>
      <c r="E90" s="209"/>
      <c r="F90" s="209"/>
      <c r="G90" s="212" t="s">
        <v>543</v>
      </c>
      <c r="H90" s="209" t="s">
        <v>1367</v>
      </c>
      <c r="I90" s="210">
        <v>6300000</v>
      </c>
      <c r="J90" s="210">
        <v>9000000</v>
      </c>
      <c r="K90" s="210"/>
      <c r="L90" s="210">
        <f t="shared" si="6"/>
        <v>7650000</v>
      </c>
      <c r="M90" s="209"/>
      <c r="N90" s="208"/>
      <c r="O90" s="4">
        <v>6300000</v>
      </c>
      <c r="P90" s="4">
        <v>9000000</v>
      </c>
      <c r="Q90" s="207">
        <f t="shared" si="7"/>
        <v>7650000</v>
      </c>
      <c r="R90" s="106"/>
      <c r="S90" s="94"/>
      <c r="T90" s="69">
        <f t="shared" si="8"/>
        <v>0</v>
      </c>
      <c r="U90" s="24">
        <f t="shared" si="9"/>
        <v>0</v>
      </c>
      <c r="V90" s="24">
        <f t="shared" si="10"/>
        <v>1350000</v>
      </c>
      <c r="W90" s="24">
        <f t="shared" si="11"/>
        <v>1350000</v>
      </c>
    </row>
    <row r="91" spans="1:23" ht="18.75" x14ac:dyDescent="0.25">
      <c r="A91" s="200"/>
      <c r="B91" s="200"/>
      <c r="C91" s="209"/>
      <c r="D91" s="209" t="s">
        <v>653</v>
      </c>
      <c r="E91" s="209"/>
      <c r="F91" s="209"/>
      <c r="G91" s="212" t="s">
        <v>545</v>
      </c>
      <c r="H91" s="209" t="s">
        <v>1367</v>
      </c>
      <c r="I91" s="210">
        <v>10500000</v>
      </c>
      <c r="J91" s="210">
        <v>12000000</v>
      </c>
      <c r="K91" s="210"/>
      <c r="L91" s="210">
        <f t="shared" si="6"/>
        <v>11250000</v>
      </c>
      <c r="M91" s="209"/>
      <c r="N91" s="208"/>
      <c r="O91" s="4">
        <v>10500000</v>
      </c>
      <c r="P91" s="4">
        <v>12000000</v>
      </c>
      <c r="Q91" s="207">
        <f t="shared" si="7"/>
        <v>11250000</v>
      </c>
      <c r="R91" s="106"/>
      <c r="S91" s="94"/>
      <c r="T91" s="69">
        <f t="shared" si="8"/>
        <v>0</v>
      </c>
      <c r="U91" s="24">
        <f t="shared" si="9"/>
        <v>0</v>
      </c>
      <c r="V91" s="24">
        <f t="shared" si="10"/>
        <v>750000</v>
      </c>
      <c r="W91" s="24">
        <f t="shared" si="11"/>
        <v>750000</v>
      </c>
    </row>
    <row r="92" spans="1:23" ht="31.5" x14ac:dyDescent="0.25">
      <c r="A92" s="200"/>
      <c r="B92" s="200" t="s">
        <v>654</v>
      </c>
      <c r="C92" s="209"/>
      <c r="D92" s="209"/>
      <c r="E92" s="209"/>
      <c r="F92" s="209"/>
      <c r="G92" s="204" t="s">
        <v>655</v>
      </c>
      <c r="H92" s="209"/>
      <c r="I92" s="210"/>
      <c r="J92" s="210"/>
      <c r="K92" s="210">
        <v>7600000</v>
      </c>
      <c r="L92" s="210"/>
      <c r="M92" s="209"/>
      <c r="N92" s="208"/>
      <c r="O92" s="210"/>
      <c r="P92" s="210"/>
      <c r="Q92" s="207"/>
      <c r="R92" s="106"/>
      <c r="S92" s="94"/>
      <c r="T92" s="69">
        <f t="shared" si="8"/>
        <v>0</v>
      </c>
      <c r="U92" s="24">
        <f t="shared" si="9"/>
        <v>0</v>
      </c>
      <c r="V92" s="24">
        <f t="shared" si="10"/>
        <v>0</v>
      </c>
      <c r="W92" s="24">
        <f t="shared" si="11"/>
        <v>0</v>
      </c>
    </row>
    <row r="93" spans="1:23" ht="18.75" x14ac:dyDescent="0.25">
      <c r="A93" s="200"/>
      <c r="B93" s="200"/>
      <c r="C93" s="209" t="s">
        <v>656</v>
      </c>
      <c r="D93" s="209"/>
      <c r="E93" s="209"/>
      <c r="F93" s="209"/>
      <c r="G93" s="204" t="s">
        <v>657</v>
      </c>
      <c r="H93" s="209" t="s">
        <v>1367</v>
      </c>
      <c r="I93" s="210">
        <v>3800000</v>
      </c>
      <c r="J93" s="210">
        <v>5000000</v>
      </c>
      <c r="K93" s="210"/>
      <c r="L93" s="210">
        <f>J93</f>
        <v>5000000</v>
      </c>
      <c r="M93" s="209"/>
      <c r="N93" s="208"/>
      <c r="O93" s="4">
        <v>3800000</v>
      </c>
      <c r="P93" s="4">
        <v>5000000</v>
      </c>
      <c r="Q93" s="207">
        <f t="shared" si="7"/>
        <v>5000000</v>
      </c>
      <c r="R93" s="106"/>
      <c r="S93" s="94"/>
      <c r="T93" s="69">
        <f t="shared" si="8"/>
        <v>0</v>
      </c>
      <c r="U93" s="24">
        <f t="shared" si="9"/>
        <v>0</v>
      </c>
      <c r="V93" s="24">
        <f t="shared" si="10"/>
        <v>1200000</v>
      </c>
      <c r="W93" s="24">
        <f t="shared" si="11"/>
        <v>0</v>
      </c>
    </row>
    <row r="94" spans="1:23" ht="15.75" x14ac:dyDescent="0.25">
      <c r="A94" s="200"/>
      <c r="B94" s="200"/>
      <c r="C94" s="209" t="s">
        <v>658</v>
      </c>
      <c r="D94" s="209"/>
      <c r="E94" s="209"/>
      <c r="F94" s="209"/>
      <c r="G94" s="213" t="s">
        <v>659</v>
      </c>
      <c r="H94" s="209"/>
      <c r="I94" s="210"/>
      <c r="J94" s="210"/>
      <c r="K94" s="210"/>
      <c r="L94" s="210"/>
      <c r="M94" s="209"/>
      <c r="N94" s="208"/>
      <c r="O94" s="211"/>
      <c r="P94" s="211"/>
      <c r="Q94" s="207"/>
      <c r="R94" s="106"/>
      <c r="S94" s="94"/>
      <c r="T94" s="69">
        <f t="shared" si="8"/>
        <v>0</v>
      </c>
      <c r="U94" s="24">
        <f t="shared" si="9"/>
        <v>0</v>
      </c>
      <c r="V94" s="24">
        <f t="shared" si="10"/>
        <v>0</v>
      </c>
      <c r="W94" s="24">
        <f t="shared" si="11"/>
        <v>0</v>
      </c>
    </row>
    <row r="95" spans="1:23" ht="18.75" x14ac:dyDescent="0.25">
      <c r="A95" s="200"/>
      <c r="B95" s="200"/>
      <c r="C95" s="209"/>
      <c r="D95" s="209" t="s">
        <v>660</v>
      </c>
      <c r="E95" s="209"/>
      <c r="F95" s="209"/>
      <c r="G95" s="212" t="s">
        <v>540</v>
      </c>
      <c r="H95" s="209" t="s">
        <v>1367</v>
      </c>
      <c r="I95" s="210">
        <v>2700000</v>
      </c>
      <c r="J95" s="210">
        <v>3100000</v>
      </c>
      <c r="K95" s="210"/>
      <c r="L95" s="210">
        <f>J95</f>
        <v>3100000</v>
      </c>
      <c r="M95" s="209"/>
      <c r="N95" s="208"/>
      <c r="O95" s="4">
        <v>2700000</v>
      </c>
      <c r="P95" s="4">
        <v>3100000</v>
      </c>
      <c r="Q95" s="207">
        <f t="shared" si="7"/>
        <v>3100000</v>
      </c>
      <c r="R95" s="106"/>
      <c r="S95" s="94"/>
      <c r="T95" s="69">
        <f t="shared" si="8"/>
        <v>0</v>
      </c>
      <c r="U95" s="24">
        <f t="shared" si="9"/>
        <v>0</v>
      </c>
      <c r="V95" s="24">
        <f t="shared" si="10"/>
        <v>400000</v>
      </c>
      <c r="W95" s="24">
        <f t="shared" si="11"/>
        <v>0</v>
      </c>
    </row>
    <row r="96" spans="1:23" ht="18.75" x14ac:dyDescent="0.25">
      <c r="A96" s="200"/>
      <c r="B96" s="200"/>
      <c r="C96" s="209"/>
      <c r="D96" s="209" t="s">
        <v>661</v>
      </c>
      <c r="E96" s="209"/>
      <c r="F96" s="209"/>
      <c r="G96" s="212" t="s">
        <v>543</v>
      </c>
      <c r="H96" s="209" t="s">
        <v>1367</v>
      </c>
      <c r="I96" s="210">
        <v>3800000</v>
      </c>
      <c r="J96" s="210">
        <v>4200000</v>
      </c>
      <c r="K96" s="210"/>
      <c r="L96" s="210">
        <f>J96</f>
        <v>4200000</v>
      </c>
      <c r="M96" s="209"/>
      <c r="N96" s="208"/>
      <c r="O96" s="4">
        <v>3800000</v>
      </c>
      <c r="P96" s="4">
        <v>4200000</v>
      </c>
      <c r="Q96" s="207">
        <f t="shared" si="7"/>
        <v>4200000</v>
      </c>
      <c r="R96" s="106"/>
      <c r="S96" s="94"/>
      <c r="T96" s="69">
        <f t="shared" si="8"/>
        <v>0</v>
      </c>
      <c r="U96" s="24">
        <f t="shared" si="9"/>
        <v>0</v>
      </c>
      <c r="V96" s="24">
        <f t="shared" si="10"/>
        <v>400000</v>
      </c>
      <c r="W96" s="24">
        <f t="shared" si="11"/>
        <v>0</v>
      </c>
    </row>
    <row r="97" spans="1:23" ht="18.75" x14ac:dyDescent="0.25">
      <c r="A97" s="200"/>
      <c r="B97" s="200"/>
      <c r="C97" s="209"/>
      <c r="D97" s="209" t="s">
        <v>662</v>
      </c>
      <c r="E97" s="209"/>
      <c r="F97" s="209"/>
      <c r="G97" s="212" t="s">
        <v>545</v>
      </c>
      <c r="H97" s="209" t="s">
        <v>1367</v>
      </c>
      <c r="I97" s="210">
        <v>4200000</v>
      </c>
      <c r="J97" s="210">
        <v>6000000</v>
      </c>
      <c r="K97" s="210"/>
      <c r="L97" s="210">
        <f>J97</f>
        <v>6000000</v>
      </c>
      <c r="M97" s="209"/>
      <c r="N97" s="208"/>
      <c r="O97" s="4">
        <v>4200000</v>
      </c>
      <c r="P97" s="4">
        <v>6000000</v>
      </c>
      <c r="Q97" s="207">
        <f t="shared" si="7"/>
        <v>6000000</v>
      </c>
      <c r="R97" s="106"/>
      <c r="S97" s="94"/>
      <c r="T97" s="69">
        <f t="shared" si="8"/>
        <v>0</v>
      </c>
      <c r="U97" s="24">
        <f t="shared" si="9"/>
        <v>0</v>
      </c>
      <c r="V97" s="24">
        <f t="shared" si="10"/>
        <v>1800000</v>
      </c>
      <c r="W97" s="24">
        <f t="shared" si="11"/>
        <v>0</v>
      </c>
    </row>
    <row r="98" spans="1:23" ht="18.75" x14ac:dyDescent="0.25">
      <c r="A98" s="200"/>
      <c r="B98" s="200"/>
      <c r="C98" s="209" t="s">
        <v>663</v>
      </c>
      <c r="D98" s="209"/>
      <c r="E98" s="209"/>
      <c r="F98" s="209"/>
      <c r="G98" s="213" t="s">
        <v>664</v>
      </c>
      <c r="H98" s="209" t="s">
        <v>1367</v>
      </c>
      <c r="I98" s="210">
        <v>5000000</v>
      </c>
      <c r="J98" s="210">
        <v>6000000</v>
      </c>
      <c r="K98" s="210"/>
      <c r="L98" s="210">
        <f>J98</f>
        <v>6000000</v>
      </c>
      <c r="M98" s="209"/>
      <c r="N98" s="208"/>
      <c r="O98" s="4">
        <v>5000000</v>
      </c>
      <c r="P98" s="4">
        <v>6000000</v>
      </c>
      <c r="Q98" s="207">
        <f t="shared" si="7"/>
        <v>6000000</v>
      </c>
      <c r="R98" s="106"/>
      <c r="S98" s="94"/>
      <c r="T98" s="69">
        <f t="shared" si="8"/>
        <v>0</v>
      </c>
      <c r="U98" s="24">
        <f t="shared" si="9"/>
        <v>0</v>
      </c>
      <c r="V98" s="24">
        <f t="shared" si="10"/>
        <v>1000000</v>
      </c>
      <c r="W98" s="24">
        <f t="shared" si="11"/>
        <v>0</v>
      </c>
    </row>
    <row r="99" spans="1:23" ht="15.75" x14ac:dyDescent="0.25">
      <c r="A99" s="200"/>
      <c r="B99" s="200"/>
      <c r="C99" s="209" t="s">
        <v>665</v>
      </c>
      <c r="D99" s="209"/>
      <c r="E99" s="209"/>
      <c r="F99" s="209"/>
      <c r="G99" s="213" t="s">
        <v>666</v>
      </c>
      <c r="H99" s="209"/>
      <c r="I99" s="210"/>
      <c r="J99" s="210"/>
      <c r="K99" s="210"/>
      <c r="L99" s="210"/>
      <c r="M99" s="209"/>
      <c r="N99" s="208"/>
      <c r="O99" s="211"/>
      <c r="P99" s="211"/>
      <c r="Q99" s="207"/>
      <c r="R99" s="106"/>
      <c r="S99" s="94"/>
      <c r="T99" s="69">
        <f t="shared" si="8"/>
        <v>0</v>
      </c>
      <c r="U99" s="24">
        <f t="shared" si="9"/>
        <v>0</v>
      </c>
      <c r="V99" s="24">
        <f t="shared" si="10"/>
        <v>0</v>
      </c>
      <c r="W99" s="24">
        <f t="shared" si="11"/>
        <v>0</v>
      </c>
    </row>
    <row r="100" spans="1:23" ht="18.75" x14ac:dyDescent="0.25">
      <c r="A100" s="200"/>
      <c r="B100" s="200"/>
      <c r="C100" s="209"/>
      <c r="D100" s="209" t="s">
        <v>667</v>
      </c>
      <c r="E100" s="209"/>
      <c r="F100" s="209"/>
      <c r="G100" s="212" t="s">
        <v>540</v>
      </c>
      <c r="H100" s="209" t="s">
        <v>1367</v>
      </c>
      <c r="I100" s="210">
        <v>2900000</v>
      </c>
      <c r="J100" s="210">
        <v>3200000</v>
      </c>
      <c r="K100" s="210"/>
      <c r="L100" s="210">
        <f t="shared" ref="L100:L101" si="12">J100</f>
        <v>3200000</v>
      </c>
      <c r="M100" s="209"/>
      <c r="N100" s="208"/>
      <c r="O100" s="4">
        <v>2900000</v>
      </c>
      <c r="P100" s="4">
        <v>3200000</v>
      </c>
      <c r="Q100" s="207">
        <f t="shared" si="7"/>
        <v>3200000</v>
      </c>
      <c r="R100" s="106"/>
      <c r="S100" s="94"/>
      <c r="T100" s="69">
        <f t="shared" si="8"/>
        <v>0</v>
      </c>
      <c r="U100" s="24">
        <f t="shared" si="9"/>
        <v>0</v>
      </c>
      <c r="V100" s="24">
        <f t="shared" si="10"/>
        <v>300000</v>
      </c>
      <c r="W100" s="24">
        <f t="shared" si="11"/>
        <v>0</v>
      </c>
    </row>
    <row r="101" spans="1:23" ht="18.75" x14ac:dyDescent="0.25">
      <c r="A101" s="200"/>
      <c r="B101" s="200"/>
      <c r="C101" s="209"/>
      <c r="D101" s="209" t="s">
        <v>668</v>
      </c>
      <c r="E101" s="209"/>
      <c r="F101" s="209"/>
      <c r="G101" s="212" t="s">
        <v>543</v>
      </c>
      <c r="H101" s="209" t="s">
        <v>1367</v>
      </c>
      <c r="I101" s="210">
        <v>4100000</v>
      </c>
      <c r="J101" s="210">
        <v>5000000</v>
      </c>
      <c r="K101" s="210"/>
      <c r="L101" s="210">
        <f t="shared" si="12"/>
        <v>5000000</v>
      </c>
      <c r="M101" s="209"/>
      <c r="N101" s="208"/>
      <c r="O101" s="4">
        <v>4100000</v>
      </c>
      <c r="P101" s="4">
        <v>5000000</v>
      </c>
      <c r="Q101" s="207">
        <f t="shared" si="7"/>
        <v>5000000</v>
      </c>
      <c r="R101" s="106"/>
      <c r="S101" s="94"/>
      <c r="T101" s="69">
        <f t="shared" si="8"/>
        <v>0</v>
      </c>
      <c r="U101" s="24">
        <f t="shared" si="9"/>
        <v>0</v>
      </c>
      <c r="V101" s="24">
        <f t="shared" si="10"/>
        <v>900000</v>
      </c>
      <c r="W101" s="24">
        <f t="shared" si="11"/>
        <v>0</v>
      </c>
    </row>
    <row r="102" spans="1:23" ht="18.75" x14ac:dyDescent="0.25">
      <c r="A102" s="200"/>
      <c r="B102" s="200"/>
      <c r="C102" s="209"/>
      <c r="D102" s="209" t="s">
        <v>669</v>
      </c>
      <c r="E102" s="209"/>
      <c r="F102" s="209"/>
      <c r="G102" s="212" t="s">
        <v>545</v>
      </c>
      <c r="H102" s="209" t="s">
        <v>1367</v>
      </c>
      <c r="I102" s="210">
        <v>9000000</v>
      </c>
      <c r="J102" s="210">
        <v>10000000</v>
      </c>
      <c r="K102" s="210"/>
      <c r="L102" s="210">
        <f t="shared" si="6"/>
        <v>9500000</v>
      </c>
      <c r="M102" s="209"/>
      <c r="N102" s="208"/>
      <c r="O102" s="4">
        <v>9000000</v>
      </c>
      <c r="P102" s="4">
        <v>10000000</v>
      </c>
      <c r="Q102" s="207">
        <f t="shared" si="7"/>
        <v>9500000</v>
      </c>
      <c r="R102" s="106"/>
      <c r="S102" s="94"/>
      <c r="T102" s="69">
        <f t="shared" si="8"/>
        <v>0</v>
      </c>
      <c r="U102" s="24">
        <f t="shared" si="9"/>
        <v>0</v>
      </c>
      <c r="V102" s="24">
        <f t="shared" si="10"/>
        <v>500000</v>
      </c>
      <c r="W102" s="24">
        <f t="shared" si="11"/>
        <v>500000</v>
      </c>
    </row>
    <row r="103" spans="1:23" ht="18.75" x14ac:dyDescent="0.25">
      <c r="A103" s="200"/>
      <c r="B103" s="200"/>
      <c r="C103" s="209" t="s">
        <v>670</v>
      </c>
      <c r="D103" s="209"/>
      <c r="E103" s="209"/>
      <c r="F103" s="209"/>
      <c r="G103" s="213" t="s">
        <v>671</v>
      </c>
      <c r="H103" s="209" t="s">
        <v>1367</v>
      </c>
      <c r="I103" s="210">
        <v>5000000</v>
      </c>
      <c r="J103" s="210">
        <v>6000000</v>
      </c>
      <c r="K103" s="210"/>
      <c r="L103" s="210">
        <f>J103</f>
        <v>6000000</v>
      </c>
      <c r="M103" s="209"/>
      <c r="N103" s="208"/>
      <c r="O103" s="4">
        <v>5000000</v>
      </c>
      <c r="P103" s="4">
        <v>6000000</v>
      </c>
      <c r="Q103" s="207">
        <f t="shared" si="7"/>
        <v>6000000</v>
      </c>
      <c r="R103" s="106"/>
      <c r="S103" s="94"/>
      <c r="T103" s="69">
        <f t="shared" si="8"/>
        <v>0</v>
      </c>
      <c r="U103" s="24">
        <f t="shared" si="9"/>
        <v>0</v>
      </c>
      <c r="V103" s="24">
        <f t="shared" si="10"/>
        <v>1000000</v>
      </c>
      <c r="W103" s="24">
        <f t="shared" si="11"/>
        <v>0</v>
      </c>
    </row>
    <row r="104" spans="1:23" ht="18.75" x14ac:dyDescent="0.25">
      <c r="A104" s="200"/>
      <c r="B104" s="200"/>
      <c r="C104" s="209" t="s">
        <v>672</v>
      </c>
      <c r="D104" s="209"/>
      <c r="E104" s="209"/>
      <c r="F104" s="209"/>
      <c r="G104" s="213" t="s">
        <v>1031</v>
      </c>
      <c r="H104" s="209" t="s">
        <v>1367</v>
      </c>
      <c r="I104" s="210">
        <v>5400000</v>
      </c>
      <c r="J104" s="210">
        <v>6000000</v>
      </c>
      <c r="K104" s="210"/>
      <c r="L104" s="210">
        <f>J104</f>
        <v>6000000</v>
      </c>
      <c r="M104" s="209"/>
      <c r="N104" s="208"/>
      <c r="O104" s="4">
        <v>5400000</v>
      </c>
      <c r="P104" s="4">
        <v>6000000</v>
      </c>
      <c r="Q104" s="207">
        <f t="shared" si="7"/>
        <v>6000000</v>
      </c>
      <c r="R104" s="106"/>
      <c r="S104" s="94"/>
      <c r="T104" s="69">
        <f t="shared" si="8"/>
        <v>0</v>
      </c>
      <c r="U104" s="24">
        <f t="shared" si="9"/>
        <v>0</v>
      </c>
      <c r="V104" s="24">
        <f t="shared" si="10"/>
        <v>600000</v>
      </c>
      <c r="W104" s="24">
        <f t="shared" si="11"/>
        <v>0</v>
      </c>
    </row>
    <row r="105" spans="1:23" ht="18.75" x14ac:dyDescent="0.25">
      <c r="A105" s="200"/>
      <c r="B105" s="200"/>
      <c r="C105" s="209" t="s">
        <v>673</v>
      </c>
      <c r="D105" s="209"/>
      <c r="E105" s="209"/>
      <c r="F105" s="209"/>
      <c r="G105" s="213" t="s">
        <v>674</v>
      </c>
      <c r="H105" s="209" t="s">
        <v>1367</v>
      </c>
      <c r="I105" s="210">
        <v>6000000</v>
      </c>
      <c r="J105" s="210">
        <v>7200000</v>
      </c>
      <c r="K105" s="210"/>
      <c r="L105" s="210">
        <f>J105</f>
        <v>7200000</v>
      </c>
      <c r="M105" s="209"/>
      <c r="N105" s="208"/>
      <c r="O105" s="4">
        <v>6000000</v>
      </c>
      <c r="P105" s="4">
        <v>7200000</v>
      </c>
      <c r="Q105" s="207">
        <f t="shared" si="7"/>
        <v>7200000</v>
      </c>
      <c r="R105" s="106"/>
      <c r="S105" s="94"/>
      <c r="T105" s="69">
        <f t="shared" si="8"/>
        <v>0</v>
      </c>
      <c r="U105" s="24">
        <f t="shared" si="9"/>
        <v>0</v>
      </c>
      <c r="V105" s="24">
        <f t="shared" si="10"/>
        <v>1200000</v>
      </c>
      <c r="W105" s="24">
        <f t="shared" si="11"/>
        <v>0</v>
      </c>
    </row>
    <row r="106" spans="1:23" ht="15.75" x14ac:dyDescent="0.25">
      <c r="A106" s="200"/>
      <c r="B106" s="200"/>
      <c r="C106" s="209" t="s">
        <v>675</v>
      </c>
      <c r="D106" s="209"/>
      <c r="E106" s="209"/>
      <c r="F106" s="209"/>
      <c r="G106" s="213" t="s">
        <v>676</v>
      </c>
      <c r="H106" s="209"/>
      <c r="I106" s="210"/>
      <c r="J106" s="210"/>
      <c r="K106" s="210"/>
      <c r="L106" s="210"/>
      <c r="M106" s="209"/>
      <c r="N106" s="208"/>
      <c r="O106" s="211"/>
      <c r="P106" s="211"/>
      <c r="Q106" s="207"/>
      <c r="R106" s="106"/>
      <c r="S106" s="94"/>
      <c r="T106" s="69">
        <f t="shared" si="8"/>
        <v>0</v>
      </c>
      <c r="U106" s="24">
        <f t="shared" si="9"/>
        <v>0</v>
      </c>
      <c r="V106" s="24">
        <f t="shared" si="10"/>
        <v>0</v>
      </c>
      <c r="W106" s="24">
        <f t="shared" si="11"/>
        <v>0</v>
      </c>
    </row>
    <row r="107" spans="1:23" ht="18.75" x14ac:dyDescent="0.25">
      <c r="A107" s="200"/>
      <c r="B107" s="200"/>
      <c r="C107" s="209"/>
      <c r="D107" s="209" t="s">
        <v>677</v>
      </c>
      <c r="E107" s="209"/>
      <c r="F107" s="209"/>
      <c r="G107" s="212" t="s">
        <v>540</v>
      </c>
      <c r="H107" s="209" t="s">
        <v>1367</v>
      </c>
      <c r="I107" s="210">
        <v>6300000</v>
      </c>
      <c r="J107" s="210">
        <v>9000000</v>
      </c>
      <c r="K107" s="210"/>
      <c r="L107" s="210">
        <f t="shared" si="6"/>
        <v>7650000</v>
      </c>
      <c r="M107" s="209"/>
      <c r="N107" s="208"/>
      <c r="O107" s="4">
        <v>6300000</v>
      </c>
      <c r="P107" s="4">
        <v>9000000</v>
      </c>
      <c r="Q107" s="207">
        <f t="shared" si="7"/>
        <v>7650000</v>
      </c>
      <c r="R107" s="106"/>
      <c r="S107" s="94"/>
      <c r="T107" s="69">
        <f t="shared" si="8"/>
        <v>0</v>
      </c>
      <c r="U107" s="24">
        <f t="shared" si="9"/>
        <v>0</v>
      </c>
      <c r="V107" s="24">
        <f t="shared" si="10"/>
        <v>1350000</v>
      </c>
      <c r="W107" s="24">
        <f t="shared" si="11"/>
        <v>1350000</v>
      </c>
    </row>
    <row r="108" spans="1:23" ht="18.75" x14ac:dyDescent="0.25">
      <c r="A108" s="200"/>
      <c r="B108" s="200"/>
      <c r="C108" s="209"/>
      <c r="D108" s="209" t="s">
        <v>678</v>
      </c>
      <c r="E108" s="209"/>
      <c r="F108" s="209"/>
      <c r="G108" s="212" t="s">
        <v>543</v>
      </c>
      <c r="H108" s="209" t="s">
        <v>1367</v>
      </c>
      <c r="I108" s="210">
        <v>9100000</v>
      </c>
      <c r="J108" s="210">
        <v>13000000</v>
      </c>
      <c r="K108" s="210"/>
      <c r="L108" s="210">
        <f t="shared" si="6"/>
        <v>11050000</v>
      </c>
      <c r="M108" s="209"/>
      <c r="N108" s="208"/>
      <c r="O108" s="4">
        <v>9100000</v>
      </c>
      <c r="P108" s="4">
        <v>13000000</v>
      </c>
      <c r="Q108" s="207">
        <f t="shared" si="7"/>
        <v>11050000</v>
      </c>
      <c r="R108" s="106"/>
      <c r="S108" s="94"/>
      <c r="T108" s="69">
        <f t="shared" si="8"/>
        <v>0</v>
      </c>
      <c r="U108" s="24">
        <f t="shared" si="9"/>
        <v>0</v>
      </c>
      <c r="V108" s="24">
        <f t="shared" si="10"/>
        <v>1950000</v>
      </c>
      <c r="W108" s="24">
        <f t="shared" si="11"/>
        <v>1950000</v>
      </c>
    </row>
    <row r="109" spans="1:23" ht="18.75" x14ac:dyDescent="0.25">
      <c r="A109" s="200"/>
      <c r="B109" s="200"/>
      <c r="C109" s="209"/>
      <c r="D109" s="209" t="s">
        <v>679</v>
      </c>
      <c r="E109" s="209"/>
      <c r="F109" s="209"/>
      <c r="G109" s="212" t="s">
        <v>545</v>
      </c>
      <c r="H109" s="209" t="s">
        <v>1367</v>
      </c>
      <c r="I109" s="210">
        <v>13000000</v>
      </c>
      <c r="J109" s="210">
        <v>18000000</v>
      </c>
      <c r="K109" s="210"/>
      <c r="L109" s="210">
        <f t="shared" si="6"/>
        <v>15500000</v>
      </c>
      <c r="M109" s="209"/>
      <c r="N109" s="208"/>
      <c r="O109" s="4">
        <v>13000000</v>
      </c>
      <c r="P109" s="4">
        <v>18000000</v>
      </c>
      <c r="Q109" s="207">
        <f t="shared" si="7"/>
        <v>15500000</v>
      </c>
      <c r="R109" s="106"/>
      <c r="S109" s="94"/>
      <c r="T109" s="69">
        <f t="shared" si="8"/>
        <v>0</v>
      </c>
      <c r="U109" s="24">
        <f t="shared" si="9"/>
        <v>0</v>
      </c>
      <c r="V109" s="24">
        <f t="shared" si="10"/>
        <v>2500000</v>
      </c>
      <c r="W109" s="24">
        <f t="shared" si="11"/>
        <v>2500000</v>
      </c>
    </row>
    <row r="110" spans="1:23" ht="18.75" x14ac:dyDescent="0.25">
      <c r="A110" s="200"/>
      <c r="B110" s="200"/>
      <c r="C110" s="209" t="s">
        <v>680</v>
      </c>
      <c r="D110" s="209"/>
      <c r="E110" s="209"/>
      <c r="F110" s="209"/>
      <c r="G110" s="213" t="s">
        <v>681</v>
      </c>
      <c r="H110" s="209" t="s">
        <v>1367</v>
      </c>
      <c r="I110" s="210">
        <v>4000000</v>
      </c>
      <c r="J110" s="210">
        <v>4400000</v>
      </c>
      <c r="K110" s="210"/>
      <c r="L110" s="210">
        <f t="shared" ref="L110:L119" si="13">J110</f>
        <v>4400000</v>
      </c>
      <c r="M110" s="209"/>
      <c r="N110" s="208"/>
      <c r="O110" s="4">
        <v>4000000</v>
      </c>
      <c r="P110" s="4">
        <v>4400000</v>
      </c>
      <c r="Q110" s="207">
        <f t="shared" si="7"/>
        <v>4400000</v>
      </c>
      <c r="R110" s="106"/>
      <c r="S110" s="94"/>
      <c r="T110" s="69">
        <f t="shared" si="8"/>
        <v>0</v>
      </c>
      <c r="U110" s="24">
        <f t="shared" si="9"/>
        <v>0</v>
      </c>
      <c r="V110" s="24">
        <f t="shared" si="10"/>
        <v>400000</v>
      </c>
      <c r="W110" s="24">
        <f t="shared" si="11"/>
        <v>0</v>
      </c>
    </row>
    <row r="111" spans="1:23" ht="18.75" x14ac:dyDescent="0.25">
      <c r="A111" s="200"/>
      <c r="B111" s="200"/>
      <c r="C111" s="209" t="s">
        <v>682</v>
      </c>
      <c r="D111" s="209"/>
      <c r="E111" s="209"/>
      <c r="F111" s="209"/>
      <c r="G111" s="213" t="s">
        <v>683</v>
      </c>
      <c r="H111" s="209" t="s">
        <v>1367</v>
      </c>
      <c r="I111" s="210">
        <v>5000000</v>
      </c>
      <c r="J111" s="210">
        <v>6000000</v>
      </c>
      <c r="K111" s="210"/>
      <c r="L111" s="210">
        <f t="shared" si="13"/>
        <v>6000000</v>
      </c>
      <c r="M111" s="209"/>
      <c r="N111" s="208"/>
      <c r="O111" s="4">
        <v>5000000</v>
      </c>
      <c r="P111" s="4">
        <v>6000000</v>
      </c>
      <c r="Q111" s="207">
        <f t="shared" si="7"/>
        <v>6000000</v>
      </c>
      <c r="R111" s="106"/>
      <c r="S111" s="94"/>
      <c r="T111" s="69">
        <f t="shared" si="8"/>
        <v>0</v>
      </c>
      <c r="U111" s="24">
        <f t="shared" si="9"/>
        <v>0</v>
      </c>
      <c r="V111" s="24">
        <f t="shared" si="10"/>
        <v>1000000</v>
      </c>
      <c r="W111" s="24">
        <f t="shared" si="11"/>
        <v>0</v>
      </c>
    </row>
    <row r="112" spans="1:23" ht="18.75" x14ac:dyDescent="0.25">
      <c r="A112" s="200"/>
      <c r="B112" s="200"/>
      <c r="C112" s="209" t="s">
        <v>684</v>
      </c>
      <c r="D112" s="209"/>
      <c r="E112" s="209"/>
      <c r="F112" s="209"/>
      <c r="G112" s="213" t="s">
        <v>685</v>
      </c>
      <c r="H112" s="209" t="s">
        <v>1367</v>
      </c>
      <c r="I112" s="210">
        <v>4300000</v>
      </c>
      <c r="J112" s="210">
        <v>5000000</v>
      </c>
      <c r="K112" s="210"/>
      <c r="L112" s="210">
        <f t="shared" si="13"/>
        <v>5000000</v>
      </c>
      <c r="M112" s="209"/>
      <c r="N112" s="208"/>
      <c r="O112" s="4">
        <v>4300000</v>
      </c>
      <c r="P112" s="4">
        <v>5000000</v>
      </c>
      <c r="Q112" s="207">
        <f t="shared" si="7"/>
        <v>5000000</v>
      </c>
      <c r="R112" s="106"/>
      <c r="S112" s="94"/>
      <c r="T112" s="69">
        <f t="shared" si="8"/>
        <v>0</v>
      </c>
      <c r="U112" s="24">
        <f t="shared" si="9"/>
        <v>0</v>
      </c>
      <c r="V112" s="24">
        <f t="shared" si="10"/>
        <v>700000</v>
      </c>
      <c r="W112" s="24">
        <f t="shared" si="11"/>
        <v>0</v>
      </c>
    </row>
    <row r="113" spans="1:23" ht="18.75" x14ac:dyDescent="0.25">
      <c r="A113" s="200"/>
      <c r="B113" s="200"/>
      <c r="C113" s="209" t="s">
        <v>686</v>
      </c>
      <c r="D113" s="209"/>
      <c r="E113" s="209"/>
      <c r="F113" s="209"/>
      <c r="G113" s="213" t="s">
        <v>687</v>
      </c>
      <c r="H113" s="209" t="s">
        <v>1367</v>
      </c>
      <c r="I113" s="210">
        <v>4500000</v>
      </c>
      <c r="J113" s="210">
        <v>5400000</v>
      </c>
      <c r="K113" s="210"/>
      <c r="L113" s="210">
        <f t="shared" si="13"/>
        <v>5400000</v>
      </c>
      <c r="M113" s="209"/>
      <c r="N113" s="208"/>
      <c r="O113" s="4">
        <v>4500000</v>
      </c>
      <c r="P113" s="4">
        <v>5400000</v>
      </c>
      <c r="Q113" s="207">
        <f t="shared" si="7"/>
        <v>5400000</v>
      </c>
      <c r="R113" s="106"/>
      <c r="S113" s="94"/>
      <c r="T113" s="69">
        <f t="shared" si="8"/>
        <v>0</v>
      </c>
      <c r="U113" s="24">
        <f t="shared" si="9"/>
        <v>0</v>
      </c>
      <c r="V113" s="24">
        <f t="shared" si="10"/>
        <v>900000</v>
      </c>
      <c r="W113" s="24">
        <f t="shared" si="11"/>
        <v>0</v>
      </c>
    </row>
    <row r="114" spans="1:23" ht="18.75" x14ac:dyDescent="0.25">
      <c r="A114" s="200"/>
      <c r="B114" s="200"/>
      <c r="C114" s="209" t="s">
        <v>688</v>
      </c>
      <c r="D114" s="209"/>
      <c r="E114" s="209"/>
      <c r="F114" s="209"/>
      <c r="G114" s="213" t="s">
        <v>689</v>
      </c>
      <c r="H114" s="209" t="s">
        <v>1367</v>
      </c>
      <c r="I114" s="210">
        <v>6000000</v>
      </c>
      <c r="J114" s="210">
        <v>7200000</v>
      </c>
      <c r="K114" s="210"/>
      <c r="L114" s="210">
        <f t="shared" si="13"/>
        <v>7200000</v>
      </c>
      <c r="M114" s="209"/>
      <c r="N114" s="208"/>
      <c r="O114" s="4">
        <v>6000000</v>
      </c>
      <c r="P114" s="4">
        <v>7200000</v>
      </c>
      <c r="Q114" s="207">
        <f t="shared" si="7"/>
        <v>7200000</v>
      </c>
      <c r="R114" s="106"/>
      <c r="S114" s="94"/>
      <c r="T114" s="69">
        <f t="shared" si="8"/>
        <v>0</v>
      </c>
      <c r="U114" s="24">
        <f t="shared" si="9"/>
        <v>0</v>
      </c>
      <c r="V114" s="24">
        <f t="shared" si="10"/>
        <v>1200000</v>
      </c>
      <c r="W114" s="24">
        <f t="shared" si="11"/>
        <v>0</v>
      </c>
    </row>
    <row r="115" spans="1:23" ht="18.75" x14ac:dyDescent="0.25">
      <c r="A115" s="200"/>
      <c r="B115" s="200"/>
      <c r="C115" s="209" t="s">
        <v>690</v>
      </c>
      <c r="D115" s="209"/>
      <c r="E115" s="209"/>
      <c r="F115" s="209"/>
      <c r="G115" s="213" t="s">
        <v>691</v>
      </c>
      <c r="H115" s="209" t="s">
        <v>1367</v>
      </c>
      <c r="I115" s="210">
        <v>4300000</v>
      </c>
      <c r="J115" s="210">
        <v>5000000</v>
      </c>
      <c r="K115" s="210"/>
      <c r="L115" s="210">
        <f t="shared" si="13"/>
        <v>5000000</v>
      </c>
      <c r="M115" s="209"/>
      <c r="N115" s="208"/>
      <c r="O115" s="4">
        <v>4300000</v>
      </c>
      <c r="P115" s="4">
        <v>5000000</v>
      </c>
      <c r="Q115" s="207">
        <f t="shared" si="7"/>
        <v>5000000</v>
      </c>
      <c r="R115" s="106"/>
      <c r="S115" s="94"/>
      <c r="T115" s="69">
        <f t="shared" si="8"/>
        <v>0</v>
      </c>
      <c r="U115" s="24">
        <f t="shared" si="9"/>
        <v>0</v>
      </c>
      <c r="V115" s="24">
        <f t="shared" si="10"/>
        <v>700000</v>
      </c>
      <c r="W115" s="24">
        <f t="shared" si="11"/>
        <v>0</v>
      </c>
    </row>
    <row r="116" spans="1:23" ht="18.75" x14ac:dyDescent="0.25">
      <c r="A116" s="200"/>
      <c r="B116" s="200"/>
      <c r="C116" s="209" t="s">
        <v>692</v>
      </c>
      <c r="D116" s="209"/>
      <c r="E116" s="209"/>
      <c r="F116" s="209"/>
      <c r="G116" s="213" t="s">
        <v>693</v>
      </c>
      <c r="H116" s="209" t="s">
        <v>1367</v>
      </c>
      <c r="I116" s="210">
        <v>3500000</v>
      </c>
      <c r="J116" s="210">
        <v>4000000</v>
      </c>
      <c r="K116" s="210"/>
      <c r="L116" s="210">
        <f t="shared" si="13"/>
        <v>4000000</v>
      </c>
      <c r="M116" s="209"/>
      <c r="N116" s="208"/>
      <c r="O116" s="4">
        <v>3500000</v>
      </c>
      <c r="P116" s="4">
        <v>4000000</v>
      </c>
      <c r="Q116" s="207">
        <f t="shared" si="7"/>
        <v>4000000</v>
      </c>
      <c r="R116" s="106"/>
      <c r="S116" s="94"/>
      <c r="T116" s="69">
        <f t="shared" si="8"/>
        <v>0</v>
      </c>
      <c r="U116" s="24">
        <f t="shared" si="9"/>
        <v>0</v>
      </c>
      <c r="V116" s="24">
        <f t="shared" si="10"/>
        <v>500000</v>
      </c>
      <c r="W116" s="24">
        <f t="shared" si="11"/>
        <v>0</v>
      </c>
    </row>
    <row r="117" spans="1:23" ht="18.75" x14ac:dyDescent="0.25">
      <c r="A117" s="200"/>
      <c r="B117" s="200"/>
      <c r="C117" s="209" t="s">
        <v>694</v>
      </c>
      <c r="D117" s="209"/>
      <c r="E117" s="209"/>
      <c r="F117" s="209"/>
      <c r="G117" s="213" t="s">
        <v>695</v>
      </c>
      <c r="H117" s="209" t="s">
        <v>1367</v>
      </c>
      <c r="I117" s="210">
        <v>5000000</v>
      </c>
      <c r="J117" s="210">
        <v>6000000</v>
      </c>
      <c r="K117" s="210"/>
      <c r="L117" s="210">
        <f t="shared" si="13"/>
        <v>6000000</v>
      </c>
      <c r="M117" s="209"/>
      <c r="N117" s="208"/>
      <c r="O117" s="4">
        <v>5000000</v>
      </c>
      <c r="P117" s="4">
        <v>6000000</v>
      </c>
      <c r="Q117" s="207">
        <f t="shared" si="7"/>
        <v>6000000</v>
      </c>
      <c r="R117" s="106"/>
      <c r="S117" s="94"/>
      <c r="T117" s="69">
        <f t="shared" si="8"/>
        <v>0</v>
      </c>
      <c r="U117" s="24">
        <f t="shared" si="9"/>
        <v>0</v>
      </c>
      <c r="V117" s="24">
        <f t="shared" si="10"/>
        <v>1000000</v>
      </c>
      <c r="W117" s="24">
        <f t="shared" si="11"/>
        <v>0</v>
      </c>
    </row>
    <row r="118" spans="1:23" ht="18.75" x14ac:dyDescent="0.25">
      <c r="A118" s="200"/>
      <c r="B118" s="200"/>
      <c r="C118" s="209" t="s">
        <v>696</v>
      </c>
      <c r="D118" s="209"/>
      <c r="E118" s="209"/>
      <c r="F118" s="209"/>
      <c r="G118" s="213" t="s">
        <v>697</v>
      </c>
      <c r="H118" s="209" t="s">
        <v>1367</v>
      </c>
      <c r="I118" s="210">
        <v>5000000</v>
      </c>
      <c r="J118" s="210">
        <v>6000000</v>
      </c>
      <c r="K118" s="210"/>
      <c r="L118" s="210">
        <f t="shared" si="13"/>
        <v>6000000</v>
      </c>
      <c r="M118" s="209"/>
      <c r="N118" s="208"/>
      <c r="O118" s="4">
        <v>5000000</v>
      </c>
      <c r="P118" s="4">
        <v>6000000</v>
      </c>
      <c r="Q118" s="207">
        <f t="shared" si="7"/>
        <v>6000000</v>
      </c>
      <c r="R118" s="106"/>
      <c r="S118" s="94"/>
      <c r="T118" s="69">
        <f t="shared" si="8"/>
        <v>0</v>
      </c>
      <c r="U118" s="24">
        <f t="shared" si="9"/>
        <v>0</v>
      </c>
      <c r="V118" s="24">
        <f t="shared" si="10"/>
        <v>1000000</v>
      </c>
      <c r="W118" s="24">
        <f t="shared" si="11"/>
        <v>0</v>
      </c>
    </row>
    <row r="119" spans="1:23" ht="18.75" x14ac:dyDescent="0.25">
      <c r="A119" s="200"/>
      <c r="B119" s="200"/>
      <c r="C119" s="209" t="s">
        <v>698</v>
      </c>
      <c r="D119" s="209"/>
      <c r="E119" s="209"/>
      <c r="F119" s="209"/>
      <c r="G119" s="213" t="s">
        <v>699</v>
      </c>
      <c r="H119" s="209" t="s">
        <v>1367</v>
      </c>
      <c r="I119" s="210">
        <v>4000000</v>
      </c>
      <c r="J119" s="210">
        <v>4400000</v>
      </c>
      <c r="K119" s="210"/>
      <c r="L119" s="210">
        <f t="shared" si="13"/>
        <v>4400000</v>
      </c>
      <c r="M119" s="209"/>
      <c r="N119" s="208"/>
      <c r="O119" s="4">
        <v>4000000</v>
      </c>
      <c r="P119" s="4">
        <v>4400000</v>
      </c>
      <c r="Q119" s="207">
        <f t="shared" si="7"/>
        <v>4400000</v>
      </c>
      <c r="R119" s="106"/>
      <c r="S119" s="94"/>
      <c r="T119" s="69">
        <f t="shared" si="8"/>
        <v>0</v>
      </c>
      <c r="U119" s="24">
        <f t="shared" si="9"/>
        <v>0</v>
      </c>
      <c r="V119" s="24">
        <f t="shared" si="10"/>
        <v>400000</v>
      </c>
      <c r="W119" s="24">
        <f t="shared" si="11"/>
        <v>0</v>
      </c>
    </row>
    <row r="120" spans="1:23" ht="15.75" x14ac:dyDescent="0.25">
      <c r="A120" s="200"/>
      <c r="B120" s="200"/>
      <c r="C120" s="209" t="s">
        <v>700</v>
      </c>
      <c r="D120" s="209"/>
      <c r="E120" s="209"/>
      <c r="F120" s="209"/>
      <c r="G120" s="213" t="s">
        <v>604</v>
      </c>
      <c r="H120" s="209"/>
      <c r="I120" s="210"/>
      <c r="J120" s="210"/>
      <c r="K120" s="210"/>
      <c r="L120" s="210"/>
      <c r="M120" s="209"/>
      <c r="N120" s="208"/>
      <c r="O120" s="211"/>
      <c r="P120" s="211"/>
      <c r="Q120" s="207"/>
      <c r="R120" s="106"/>
      <c r="S120" s="94"/>
      <c r="T120" s="69">
        <f t="shared" si="8"/>
        <v>0</v>
      </c>
      <c r="U120" s="24">
        <f t="shared" si="9"/>
        <v>0</v>
      </c>
      <c r="V120" s="24">
        <f t="shared" si="10"/>
        <v>0</v>
      </c>
      <c r="W120" s="24">
        <f t="shared" si="11"/>
        <v>0</v>
      </c>
    </row>
    <row r="121" spans="1:23" ht="18.75" x14ac:dyDescent="0.25">
      <c r="A121" s="200"/>
      <c r="B121" s="200"/>
      <c r="C121" s="209"/>
      <c r="D121" s="209" t="s">
        <v>701</v>
      </c>
      <c r="E121" s="209"/>
      <c r="F121" s="209"/>
      <c r="G121" s="212" t="s">
        <v>540</v>
      </c>
      <c r="H121" s="209" t="s">
        <v>1367</v>
      </c>
      <c r="I121" s="210">
        <v>1700000</v>
      </c>
      <c r="J121" s="210">
        <v>2400000</v>
      </c>
      <c r="K121" s="210"/>
      <c r="L121" s="210">
        <f>J121</f>
        <v>2400000</v>
      </c>
      <c r="M121" s="209"/>
      <c r="N121" s="208"/>
      <c r="O121" s="4">
        <v>1700000</v>
      </c>
      <c r="P121" s="4">
        <v>2400000</v>
      </c>
      <c r="Q121" s="207">
        <f t="shared" si="7"/>
        <v>2400000</v>
      </c>
      <c r="R121" s="106"/>
      <c r="S121" s="94"/>
      <c r="T121" s="69">
        <f t="shared" si="8"/>
        <v>0</v>
      </c>
      <c r="U121" s="24">
        <f t="shared" si="9"/>
        <v>0</v>
      </c>
      <c r="V121" s="24">
        <f t="shared" si="10"/>
        <v>700000</v>
      </c>
      <c r="W121" s="24">
        <f t="shared" si="11"/>
        <v>0</v>
      </c>
    </row>
    <row r="122" spans="1:23" ht="18.75" x14ac:dyDescent="0.25">
      <c r="A122" s="200"/>
      <c r="B122" s="200"/>
      <c r="C122" s="209"/>
      <c r="D122" s="209" t="s">
        <v>702</v>
      </c>
      <c r="E122" s="209"/>
      <c r="F122" s="209"/>
      <c r="G122" s="212" t="s">
        <v>596</v>
      </c>
      <c r="H122" s="209" t="s">
        <v>1367</v>
      </c>
      <c r="I122" s="210">
        <v>3300000</v>
      </c>
      <c r="J122" s="210">
        <v>4000000</v>
      </c>
      <c r="K122" s="210"/>
      <c r="L122" s="210">
        <f>J122</f>
        <v>4000000</v>
      </c>
      <c r="M122" s="209"/>
      <c r="N122" s="208"/>
      <c r="O122" s="4">
        <v>3300000</v>
      </c>
      <c r="P122" s="4">
        <v>4000000</v>
      </c>
      <c r="Q122" s="207">
        <f t="shared" si="7"/>
        <v>4000000</v>
      </c>
      <c r="R122" s="106"/>
      <c r="S122" s="94"/>
      <c r="T122" s="69">
        <f t="shared" si="8"/>
        <v>0</v>
      </c>
      <c r="U122" s="24">
        <f t="shared" si="9"/>
        <v>0</v>
      </c>
      <c r="V122" s="24">
        <f t="shared" si="10"/>
        <v>700000</v>
      </c>
      <c r="W122" s="24">
        <f t="shared" si="11"/>
        <v>0</v>
      </c>
    </row>
    <row r="123" spans="1:23" ht="18.75" x14ac:dyDescent="0.25">
      <c r="A123" s="200"/>
      <c r="B123" s="200"/>
      <c r="C123" s="209"/>
      <c r="D123" s="209" t="s">
        <v>703</v>
      </c>
      <c r="E123" s="209"/>
      <c r="F123" s="209"/>
      <c r="G123" s="212" t="s">
        <v>598</v>
      </c>
      <c r="H123" s="209" t="s">
        <v>1367</v>
      </c>
      <c r="I123" s="210">
        <v>5600000</v>
      </c>
      <c r="J123" s="210">
        <v>6600000</v>
      </c>
      <c r="K123" s="210"/>
      <c r="L123" s="210">
        <f>J123</f>
        <v>6600000</v>
      </c>
      <c r="M123" s="209"/>
      <c r="N123" s="208"/>
      <c r="O123" s="4">
        <v>5600000</v>
      </c>
      <c r="P123" s="4">
        <v>6600000</v>
      </c>
      <c r="Q123" s="207">
        <f t="shared" si="7"/>
        <v>6600000</v>
      </c>
      <c r="R123" s="106"/>
      <c r="S123" s="94"/>
      <c r="T123" s="69">
        <f t="shared" si="8"/>
        <v>0</v>
      </c>
      <c r="U123" s="24">
        <f t="shared" si="9"/>
        <v>0</v>
      </c>
      <c r="V123" s="24">
        <f t="shared" si="10"/>
        <v>1000000</v>
      </c>
      <c r="W123" s="24">
        <f t="shared" si="11"/>
        <v>0</v>
      </c>
    </row>
    <row r="124" spans="1:23" ht="18.75" x14ac:dyDescent="0.25">
      <c r="A124" s="200"/>
      <c r="B124" s="200"/>
      <c r="C124" s="209"/>
      <c r="D124" s="209" t="s">
        <v>704</v>
      </c>
      <c r="E124" s="209"/>
      <c r="F124" s="209"/>
      <c r="G124" s="212" t="s">
        <v>545</v>
      </c>
      <c r="H124" s="209" t="s">
        <v>1367</v>
      </c>
      <c r="I124" s="210">
        <v>7700000</v>
      </c>
      <c r="J124" s="210">
        <v>8000000</v>
      </c>
      <c r="K124" s="210"/>
      <c r="L124" s="210">
        <f t="shared" si="6"/>
        <v>7850000</v>
      </c>
      <c r="M124" s="209"/>
      <c r="N124" s="208"/>
      <c r="O124" s="4">
        <v>7700000</v>
      </c>
      <c r="P124" s="4">
        <v>8000000</v>
      </c>
      <c r="Q124" s="207">
        <f t="shared" si="7"/>
        <v>7850000</v>
      </c>
      <c r="R124" s="106"/>
      <c r="S124" s="94"/>
      <c r="T124" s="69">
        <f t="shared" si="8"/>
        <v>0</v>
      </c>
      <c r="U124" s="24">
        <f t="shared" si="9"/>
        <v>0</v>
      </c>
      <c r="V124" s="24">
        <f t="shared" si="10"/>
        <v>150000</v>
      </c>
      <c r="W124" s="24">
        <f t="shared" si="11"/>
        <v>150000</v>
      </c>
    </row>
    <row r="125" spans="1:23" ht="19.5" customHeight="1" x14ac:dyDescent="0.25">
      <c r="A125" s="200"/>
      <c r="B125" s="200" t="s">
        <v>272</v>
      </c>
      <c r="C125" s="209"/>
      <c r="D125" s="209"/>
      <c r="E125" s="209"/>
      <c r="F125" s="209"/>
      <c r="G125" s="213" t="s">
        <v>705</v>
      </c>
      <c r="H125" s="209"/>
      <c r="I125" s="210"/>
      <c r="J125" s="210"/>
      <c r="K125" s="210">
        <v>4200000</v>
      </c>
      <c r="L125" s="210"/>
      <c r="M125" s="209"/>
      <c r="N125" s="208"/>
      <c r="O125" s="210"/>
      <c r="P125" s="210"/>
      <c r="Q125" s="207"/>
      <c r="R125" s="106"/>
      <c r="S125" s="94"/>
      <c r="T125" s="69">
        <f t="shared" si="8"/>
        <v>0</v>
      </c>
      <c r="U125" s="24">
        <f t="shared" si="9"/>
        <v>0</v>
      </c>
      <c r="V125" s="24">
        <f t="shared" si="10"/>
        <v>0</v>
      </c>
      <c r="W125" s="24">
        <f t="shared" si="11"/>
        <v>0</v>
      </c>
    </row>
    <row r="126" spans="1:23" ht="15.75" x14ac:dyDescent="0.25">
      <c r="A126" s="200"/>
      <c r="B126" s="200"/>
      <c r="C126" s="209" t="s">
        <v>706</v>
      </c>
      <c r="D126" s="209"/>
      <c r="E126" s="209"/>
      <c r="F126" s="209"/>
      <c r="G126" s="213" t="s">
        <v>707</v>
      </c>
      <c r="H126" s="209"/>
      <c r="I126" s="210"/>
      <c r="J126" s="210"/>
      <c r="K126" s="210"/>
      <c r="L126" s="210"/>
      <c r="M126" s="209"/>
      <c r="N126" s="208"/>
      <c r="O126" s="210"/>
      <c r="P126" s="210"/>
      <c r="Q126" s="207"/>
      <c r="R126" s="106"/>
      <c r="S126" s="94"/>
      <c r="T126" s="69">
        <f t="shared" si="8"/>
        <v>0</v>
      </c>
      <c r="U126" s="24">
        <f t="shared" si="9"/>
        <v>0</v>
      </c>
      <c r="V126" s="24">
        <f t="shared" si="10"/>
        <v>0</v>
      </c>
      <c r="W126" s="24">
        <f t="shared" si="11"/>
        <v>0</v>
      </c>
    </row>
    <row r="127" spans="1:23" ht="18.75" x14ac:dyDescent="0.25">
      <c r="A127" s="200"/>
      <c r="B127" s="200"/>
      <c r="C127" s="209"/>
      <c r="D127" s="209" t="s">
        <v>708</v>
      </c>
      <c r="E127" s="209"/>
      <c r="F127" s="209"/>
      <c r="G127" s="212" t="s">
        <v>709</v>
      </c>
      <c r="H127" s="209" t="s">
        <v>1367</v>
      </c>
      <c r="I127" s="210">
        <v>1600000</v>
      </c>
      <c r="J127" s="210">
        <v>2000000</v>
      </c>
      <c r="K127" s="210"/>
      <c r="L127" s="210">
        <f>J127</f>
        <v>2000000</v>
      </c>
      <c r="M127" s="209"/>
      <c r="N127" s="208"/>
      <c r="O127" s="4">
        <v>1600000</v>
      </c>
      <c r="P127" s="4">
        <v>2000000</v>
      </c>
      <c r="Q127" s="207">
        <f t="shared" si="7"/>
        <v>2000000</v>
      </c>
      <c r="R127" s="106"/>
      <c r="S127" s="94"/>
      <c r="T127" s="69">
        <f t="shared" si="8"/>
        <v>0</v>
      </c>
      <c r="U127" s="24">
        <f t="shared" si="9"/>
        <v>0</v>
      </c>
      <c r="V127" s="24">
        <f t="shared" si="10"/>
        <v>400000</v>
      </c>
      <c r="W127" s="24">
        <f t="shared" si="11"/>
        <v>0</v>
      </c>
    </row>
    <row r="128" spans="1:23" ht="18.75" x14ac:dyDescent="0.25">
      <c r="A128" s="200"/>
      <c r="B128" s="200"/>
      <c r="C128" s="209"/>
      <c r="D128" s="209" t="s">
        <v>710</v>
      </c>
      <c r="E128" s="209"/>
      <c r="F128" s="209"/>
      <c r="G128" s="212" t="s">
        <v>711</v>
      </c>
      <c r="H128" s="209" t="s">
        <v>1367</v>
      </c>
      <c r="I128" s="210">
        <v>2800000</v>
      </c>
      <c r="J128" s="210">
        <v>3600000</v>
      </c>
      <c r="K128" s="210"/>
      <c r="L128" s="210">
        <f>J128</f>
        <v>3600000</v>
      </c>
      <c r="M128" s="209"/>
      <c r="N128" s="208"/>
      <c r="O128" s="4">
        <v>2800000</v>
      </c>
      <c r="P128" s="4">
        <v>3600000</v>
      </c>
      <c r="Q128" s="207">
        <f t="shared" si="7"/>
        <v>3600000</v>
      </c>
      <c r="R128" s="106"/>
      <c r="S128" s="94"/>
      <c r="T128" s="69">
        <f t="shared" si="8"/>
        <v>0</v>
      </c>
      <c r="U128" s="24">
        <f t="shared" si="9"/>
        <v>0</v>
      </c>
      <c r="V128" s="24">
        <f t="shared" si="10"/>
        <v>800000</v>
      </c>
      <c r="W128" s="24">
        <f t="shared" si="11"/>
        <v>0</v>
      </c>
    </row>
    <row r="129" spans="1:23" ht="18.75" x14ac:dyDescent="0.25">
      <c r="A129" s="200"/>
      <c r="B129" s="200"/>
      <c r="C129" s="209" t="s">
        <v>712</v>
      </c>
      <c r="D129" s="209"/>
      <c r="E129" s="209"/>
      <c r="F129" s="209"/>
      <c r="G129" s="213" t="s">
        <v>713</v>
      </c>
      <c r="H129" s="209" t="s">
        <v>1367</v>
      </c>
      <c r="I129" s="210">
        <v>3500000</v>
      </c>
      <c r="J129" s="210">
        <v>4000000</v>
      </c>
      <c r="K129" s="210"/>
      <c r="L129" s="210">
        <f>J129</f>
        <v>4000000</v>
      </c>
      <c r="M129" s="209"/>
      <c r="N129" s="208"/>
      <c r="O129" s="4">
        <v>3500000</v>
      </c>
      <c r="P129" s="4">
        <v>4000000</v>
      </c>
      <c r="Q129" s="207">
        <f t="shared" si="7"/>
        <v>4000000</v>
      </c>
      <c r="R129" s="106"/>
      <c r="S129" s="94"/>
      <c r="T129" s="69">
        <f t="shared" si="8"/>
        <v>0</v>
      </c>
      <c r="U129" s="24">
        <f t="shared" si="9"/>
        <v>0</v>
      </c>
      <c r="V129" s="24">
        <f t="shared" si="10"/>
        <v>500000</v>
      </c>
      <c r="W129" s="24">
        <f t="shared" si="11"/>
        <v>0</v>
      </c>
    </row>
    <row r="130" spans="1:23" ht="18.75" x14ac:dyDescent="0.25">
      <c r="A130" s="200"/>
      <c r="B130" s="200"/>
      <c r="C130" s="209" t="s">
        <v>714</v>
      </c>
      <c r="D130" s="209"/>
      <c r="E130" s="209"/>
      <c r="F130" s="209"/>
      <c r="G130" s="213" t="s">
        <v>715</v>
      </c>
      <c r="H130" s="209" t="s">
        <v>1367</v>
      </c>
      <c r="I130" s="210">
        <v>2100000</v>
      </c>
      <c r="J130" s="210">
        <v>2600000</v>
      </c>
      <c r="K130" s="210"/>
      <c r="L130" s="210">
        <f>J130</f>
        <v>2600000</v>
      </c>
      <c r="M130" s="209"/>
      <c r="N130" s="208"/>
      <c r="O130" s="4">
        <v>2100000</v>
      </c>
      <c r="P130" s="4">
        <v>2600000</v>
      </c>
      <c r="Q130" s="207">
        <f t="shared" si="7"/>
        <v>2600000</v>
      </c>
      <c r="R130" s="106"/>
      <c r="S130" s="94"/>
      <c r="T130" s="69">
        <f t="shared" si="8"/>
        <v>0</v>
      </c>
      <c r="U130" s="24">
        <f t="shared" si="9"/>
        <v>0</v>
      </c>
      <c r="V130" s="24">
        <f t="shared" si="10"/>
        <v>500000</v>
      </c>
      <c r="W130" s="24">
        <f t="shared" si="11"/>
        <v>0</v>
      </c>
    </row>
    <row r="131" spans="1:23" ht="18.75" x14ac:dyDescent="0.25">
      <c r="A131" s="200"/>
      <c r="B131" s="200"/>
      <c r="C131" s="209" t="s">
        <v>716</v>
      </c>
      <c r="D131" s="209"/>
      <c r="E131" s="209"/>
      <c r="F131" s="209"/>
      <c r="G131" s="213" t="s">
        <v>717</v>
      </c>
      <c r="H131" s="209" t="s">
        <v>1367</v>
      </c>
      <c r="I131" s="210">
        <v>3000000</v>
      </c>
      <c r="J131" s="210">
        <v>3600000</v>
      </c>
      <c r="K131" s="210"/>
      <c r="L131" s="210">
        <f>J131</f>
        <v>3600000</v>
      </c>
      <c r="M131" s="209"/>
      <c r="N131" s="208"/>
      <c r="O131" s="4">
        <v>3000000</v>
      </c>
      <c r="P131" s="4">
        <v>3600000</v>
      </c>
      <c r="Q131" s="207">
        <f t="shared" si="7"/>
        <v>3600000</v>
      </c>
      <c r="R131" s="106"/>
      <c r="S131" s="94"/>
      <c r="T131" s="69">
        <f t="shared" si="8"/>
        <v>0</v>
      </c>
      <c r="U131" s="24">
        <f t="shared" si="9"/>
        <v>0</v>
      </c>
      <c r="V131" s="24">
        <f t="shared" si="10"/>
        <v>600000</v>
      </c>
      <c r="W131" s="24">
        <f t="shared" si="11"/>
        <v>0</v>
      </c>
    </row>
    <row r="132" spans="1:23" ht="18.75" x14ac:dyDescent="0.25">
      <c r="A132" s="200"/>
      <c r="B132" s="200"/>
      <c r="C132" s="209" t="s">
        <v>718</v>
      </c>
      <c r="D132" s="209"/>
      <c r="E132" s="209"/>
      <c r="F132" s="209"/>
      <c r="G132" s="213" t="s">
        <v>719</v>
      </c>
      <c r="H132" s="209" t="s">
        <v>1367</v>
      </c>
      <c r="I132" s="210">
        <v>6000000</v>
      </c>
      <c r="J132" s="210">
        <v>7000000</v>
      </c>
      <c r="K132" s="210"/>
      <c r="L132" s="210">
        <f t="shared" si="6"/>
        <v>6500000</v>
      </c>
      <c r="M132" s="209"/>
      <c r="N132" s="208"/>
      <c r="O132" s="4">
        <v>6000000</v>
      </c>
      <c r="P132" s="4">
        <v>7000000</v>
      </c>
      <c r="Q132" s="207">
        <f t="shared" si="7"/>
        <v>6500000</v>
      </c>
      <c r="R132" s="106"/>
      <c r="S132" s="94"/>
      <c r="T132" s="69">
        <f t="shared" si="8"/>
        <v>0</v>
      </c>
      <c r="U132" s="24">
        <f t="shared" si="9"/>
        <v>0</v>
      </c>
      <c r="V132" s="24">
        <f t="shared" si="10"/>
        <v>500000</v>
      </c>
      <c r="W132" s="24">
        <f t="shared" si="11"/>
        <v>500000</v>
      </c>
    </row>
    <row r="133" spans="1:23" ht="18.75" x14ac:dyDescent="0.25">
      <c r="A133" s="200"/>
      <c r="B133" s="200"/>
      <c r="C133" s="209" t="s">
        <v>720</v>
      </c>
      <c r="D133" s="209"/>
      <c r="E133" s="209"/>
      <c r="F133" s="209"/>
      <c r="G133" s="213" t="s">
        <v>721</v>
      </c>
      <c r="H133" s="209" t="s">
        <v>1367</v>
      </c>
      <c r="I133" s="210">
        <v>6000000</v>
      </c>
      <c r="J133" s="210">
        <v>7000000</v>
      </c>
      <c r="K133" s="210"/>
      <c r="L133" s="210">
        <f t="shared" si="6"/>
        <v>6500000</v>
      </c>
      <c r="M133" s="209"/>
      <c r="N133" s="208"/>
      <c r="O133" s="4">
        <v>6000000</v>
      </c>
      <c r="P133" s="4">
        <v>7000000</v>
      </c>
      <c r="Q133" s="207">
        <f t="shared" si="7"/>
        <v>6500000</v>
      </c>
      <c r="R133" s="106"/>
      <c r="S133" s="94"/>
      <c r="T133" s="69">
        <f t="shared" si="8"/>
        <v>0</v>
      </c>
      <c r="U133" s="24">
        <f t="shared" si="9"/>
        <v>0</v>
      </c>
      <c r="V133" s="24">
        <f t="shared" si="10"/>
        <v>500000</v>
      </c>
      <c r="W133" s="24">
        <f t="shared" si="11"/>
        <v>500000</v>
      </c>
    </row>
    <row r="134" spans="1:23" ht="18.75" x14ac:dyDescent="0.25">
      <c r="A134" s="200"/>
      <c r="B134" s="200"/>
      <c r="C134" s="209" t="s">
        <v>722</v>
      </c>
      <c r="D134" s="209"/>
      <c r="E134" s="209"/>
      <c r="F134" s="209"/>
      <c r="G134" s="213" t="s">
        <v>723</v>
      </c>
      <c r="H134" s="209" t="s">
        <v>1367</v>
      </c>
      <c r="I134" s="210">
        <v>1100000</v>
      </c>
      <c r="J134" s="210">
        <v>1200000</v>
      </c>
      <c r="K134" s="210"/>
      <c r="L134" s="210">
        <f>J134</f>
        <v>1200000</v>
      </c>
      <c r="M134" s="209"/>
      <c r="N134" s="208"/>
      <c r="O134" s="4">
        <v>1100000</v>
      </c>
      <c r="P134" s="4">
        <v>1200000</v>
      </c>
      <c r="Q134" s="207">
        <f t="shared" si="7"/>
        <v>1200000</v>
      </c>
      <c r="R134" s="106"/>
      <c r="S134" s="94"/>
      <c r="T134" s="69">
        <f t="shared" si="8"/>
        <v>0</v>
      </c>
      <c r="U134" s="24">
        <f t="shared" si="9"/>
        <v>0</v>
      </c>
      <c r="V134" s="24">
        <f t="shared" si="10"/>
        <v>100000</v>
      </c>
      <c r="W134" s="24">
        <f t="shared" si="11"/>
        <v>0</v>
      </c>
    </row>
    <row r="135" spans="1:23" ht="18.75" x14ac:dyDescent="0.25">
      <c r="A135" s="200"/>
      <c r="B135" s="200"/>
      <c r="C135" s="209" t="s">
        <v>724</v>
      </c>
      <c r="D135" s="209"/>
      <c r="E135" s="209"/>
      <c r="F135" s="209"/>
      <c r="G135" s="213" t="s">
        <v>725</v>
      </c>
      <c r="H135" s="209" t="s">
        <v>1367</v>
      </c>
      <c r="I135" s="210">
        <v>3000000</v>
      </c>
      <c r="J135" s="210">
        <v>3500000</v>
      </c>
      <c r="K135" s="210"/>
      <c r="L135" s="210">
        <f>J135</f>
        <v>3500000</v>
      </c>
      <c r="M135" s="209"/>
      <c r="N135" s="208"/>
      <c r="O135" s="4">
        <v>3000000</v>
      </c>
      <c r="P135" s="4">
        <v>3500000</v>
      </c>
      <c r="Q135" s="207">
        <f t="shared" si="7"/>
        <v>3500000</v>
      </c>
      <c r="R135" s="106"/>
      <c r="S135" s="94"/>
      <c r="T135" s="69">
        <f t="shared" si="8"/>
        <v>0</v>
      </c>
      <c r="U135" s="24">
        <f t="shared" si="9"/>
        <v>0</v>
      </c>
      <c r="V135" s="24">
        <f t="shared" si="10"/>
        <v>500000</v>
      </c>
      <c r="W135" s="24">
        <f t="shared" si="11"/>
        <v>0</v>
      </c>
    </row>
    <row r="136" spans="1:23" ht="18.75" x14ac:dyDescent="0.25">
      <c r="A136" s="200"/>
      <c r="B136" s="200"/>
      <c r="C136" s="209" t="s">
        <v>726</v>
      </c>
      <c r="D136" s="209"/>
      <c r="E136" s="209"/>
      <c r="F136" s="209"/>
      <c r="G136" s="213" t="s">
        <v>727</v>
      </c>
      <c r="H136" s="209" t="s">
        <v>1367</v>
      </c>
      <c r="I136" s="210">
        <v>3000000</v>
      </c>
      <c r="J136" s="210">
        <v>3500000</v>
      </c>
      <c r="K136" s="210"/>
      <c r="L136" s="210">
        <f>J136</f>
        <v>3500000</v>
      </c>
      <c r="M136" s="209"/>
      <c r="N136" s="208"/>
      <c r="O136" s="4">
        <v>3000000</v>
      </c>
      <c r="P136" s="4">
        <v>3500000</v>
      </c>
      <c r="Q136" s="207">
        <f t="shared" si="7"/>
        <v>3500000</v>
      </c>
      <c r="R136" s="106"/>
      <c r="S136" s="94"/>
      <c r="T136" s="69">
        <f t="shared" si="8"/>
        <v>0</v>
      </c>
      <c r="U136" s="24">
        <f t="shared" si="9"/>
        <v>0</v>
      </c>
      <c r="V136" s="24">
        <f t="shared" si="10"/>
        <v>500000</v>
      </c>
      <c r="W136" s="24">
        <f t="shared" si="11"/>
        <v>0</v>
      </c>
    </row>
    <row r="137" spans="1:23" ht="18.75" x14ac:dyDescent="0.25">
      <c r="A137" s="200"/>
      <c r="B137" s="200"/>
      <c r="C137" s="209" t="s">
        <v>728</v>
      </c>
      <c r="D137" s="209"/>
      <c r="E137" s="209"/>
      <c r="F137" s="209"/>
      <c r="G137" s="213" t="s">
        <v>729</v>
      </c>
      <c r="H137" s="209" t="s">
        <v>1367</v>
      </c>
      <c r="I137" s="210">
        <v>2500000</v>
      </c>
      <c r="J137" s="210">
        <v>2800000</v>
      </c>
      <c r="K137" s="210"/>
      <c r="L137" s="210">
        <f>J137</f>
        <v>2800000</v>
      </c>
      <c r="M137" s="209"/>
      <c r="N137" s="208"/>
      <c r="O137" s="4">
        <v>2500000</v>
      </c>
      <c r="P137" s="4">
        <v>2800000</v>
      </c>
      <c r="Q137" s="207">
        <f t="shared" si="7"/>
        <v>2800000</v>
      </c>
      <c r="R137" s="106"/>
      <c r="S137" s="94"/>
      <c r="T137" s="69">
        <f t="shared" si="8"/>
        <v>0</v>
      </c>
      <c r="U137" s="24">
        <f t="shared" si="9"/>
        <v>0</v>
      </c>
      <c r="V137" s="24">
        <f t="shared" si="10"/>
        <v>300000</v>
      </c>
      <c r="W137" s="24">
        <f t="shared" si="11"/>
        <v>0</v>
      </c>
    </row>
    <row r="138" spans="1:23" ht="18.75" x14ac:dyDescent="0.25">
      <c r="A138" s="200"/>
      <c r="B138" s="200"/>
      <c r="C138" s="209" t="s">
        <v>730</v>
      </c>
      <c r="D138" s="209"/>
      <c r="E138" s="209"/>
      <c r="F138" s="209"/>
      <c r="G138" s="213" t="s">
        <v>731</v>
      </c>
      <c r="H138" s="209" t="s">
        <v>1367</v>
      </c>
      <c r="I138" s="210">
        <v>4500000</v>
      </c>
      <c r="J138" s="210">
        <v>5400000</v>
      </c>
      <c r="K138" s="210"/>
      <c r="L138" s="210">
        <f t="shared" si="6"/>
        <v>4950000</v>
      </c>
      <c r="M138" s="209"/>
      <c r="N138" s="208"/>
      <c r="O138" s="4">
        <v>4500000</v>
      </c>
      <c r="P138" s="4">
        <v>5400000</v>
      </c>
      <c r="Q138" s="207">
        <f t="shared" si="7"/>
        <v>4950000</v>
      </c>
      <c r="R138" s="106"/>
      <c r="S138" s="94"/>
      <c r="T138" s="69">
        <f t="shared" si="8"/>
        <v>0</v>
      </c>
      <c r="U138" s="24">
        <f t="shared" si="9"/>
        <v>0</v>
      </c>
      <c r="V138" s="24">
        <f t="shared" si="10"/>
        <v>450000</v>
      </c>
      <c r="W138" s="24">
        <f t="shared" si="11"/>
        <v>450000</v>
      </c>
    </row>
    <row r="139" spans="1:23" ht="18.75" x14ac:dyDescent="0.25">
      <c r="A139" s="200"/>
      <c r="B139" s="200"/>
      <c r="C139" s="209" t="s">
        <v>732</v>
      </c>
      <c r="D139" s="209"/>
      <c r="E139" s="209"/>
      <c r="F139" s="209"/>
      <c r="G139" s="213" t="s">
        <v>733</v>
      </c>
      <c r="H139" s="209" t="s">
        <v>1367</v>
      </c>
      <c r="I139" s="210">
        <v>2900000</v>
      </c>
      <c r="J139" s="210">
        <v>3300000</v>
      </c>
      <c r="K139" s="210"/>
      <c r="L139" s="210">
        <f>J139</f>
        <v>3300000</v>
      </c>
      <c r="M139" s="209"/>
      <c r="N139" s="208"/>
      <c r="O139" s="4">
        <v>2900000</v>
      </c>
      <c r="P139" s="4">
        <v>3300000</v>
      </c>
      <c r="Q139" s="207">
        <f t="shared" si="7"/>
        <v>3300000</v>
      </c>
      <c r="R139" s="106"/>
      <c r="S139" s="94"/>
      <c r="T139" s="69">
        <f t="shared" si="8"/>
        <v>0</v>
      </c>
      <c r="U139" s="24">
        <f t="shared" si="9"/>
        <v>0</v>
      </c>
      <c r="V139" s="24">
        <f t="shared" si="10"/>
        <v>400000</v>
      </c>
      <c r="W139" s="24">
        <f t="shared" si="11"/>
        <v>0</v>
      </c>
    </row>
    <row r="140" spans="1:23" ht="15.75" x14ac:dyDescent="0.25">
      <c r="A140" s="200"/>
      <c r="B140" s="200"/>
      <c r="C140" s="209" t="s">
        <v>734</v>
      </c>
      <c r="D140" s="209"/>
      <c r="E140" s="209"/>
      <c r="F140" s="209"/>
      <c r="G140" s="213" t="s">
        <v>735</v>
      </c>
      <c r="H140" s="209"/>
      <c r="I140" s="210"/>
      <c r="J140" s="210"/>
      <c r="K140" s="210"/>
      <c r="L140" s="210"/>
      <c r="M140" s="209"/>
      <c r="N140" s="208"/>
      <c r="O140" s="211"/>
      <c r="P140" s="211"/>
      <c r="Q140" s="207"/>
      <c r="R140" s="106"/>
      <c r="S140" s="94"/>
      <c r="T140" s="69">
        <f t="shared" si="8"/>
        <v>0</v>
      </c>
      <c r="U140" s="24">
        <f t="shared" si="9"/>
        <v>0</v>
      </c>
      <c r="V140" s="24">
        <f t="shared" si="10"/>
        <v>0</v>
      </c>
      <c r="W140" s="24">
        <f t="shared" si="11"/>
        <v>0</v>
      </c>
    </row>
    <row r="141" spans="1:23" ht="18.75" x14ac:dyDescent="0.25">
      <c r="A141" s="200"/>
      <c r="B141" s="200"/>
      <c r="C141" s="209"/>
      <c r="D141" s="209" t="s">
        <v>736</v>
      </c>
      <c r="E141" s="209"/>
      <c r="F141" s="209"/>
      <c r="G141" s="212" t="s">
        <v>737</v>
      </c>
      <c r="H141" s="209" t="s">
        <v>1367</v>
      </c>
      <c r="I141" s="210">
        <v>1800000</v>
      </c>
      <c r="J141" s="210">
        <v>2100000</v>
      </c>
      <c r="K141" s="210"/>
      <c r="L141" s="210">
        <f>J141</f>
        <v>2100000</v>
      </c>
      <c r="M141" s="209"/>
      <c r="N141" s="208"/>
      <c r="O141" s="4">
        <v>1800000</v>
      </c>
      <c r="P141" s="4">
        <v>2100000</v>
      </c>
      <c r="Q141" s="207">
        <f t="shared" si="7"/>
        <v>2100000</v>
      </c>
      <c r="R141" s="106"/>
      <c r="S141" s="94"/>
      <c r="T141" s="69">
        <f t="shared" si="8"/>
        <v>0</v>
      </c>
      <c r="U141" s="24">
        <f t="shared" si="9"/>
        <v>0</v>
      </c>
      <c r="V141" s="24">
        <f t="shared" si="10"/>
        <v>300000</v>
      </c>
      <c r="W141" s="24">
        <f t="shared" si="11"/>
        <v>0</v>
      </c>
    </row>
    <row r="142" spans="1:23" ht="18.75" x14ac:dyDescent="0.25">
      <c r="A142" s="200"/>
      <c r="B142" s="200"/>
      <c r="C142" s="209"/>
      <c r="D142" s="209" t="s">
        <v>738</v>
      </c>
      <c r="E142" s="209"/>
      <c r="F142" s="209"/>
      <c r="G142" s="212" t="s">
        <v>739</v>
      </c>
      <c r="H142" s="209" t="s">
        <v>1367</v>
      </c>
      <c r="I142" s="210">
        <v>3500000</v>
      </c>
      <c r="J142" s="210">
        <v>4100000</v>
      </c>
      <c r="K142" s="210"/>
      <c r="L142" s="210">
        <f>J142</f>
        <v>4100000</v>
      </c>
      <c r="M142" s="209"/>
      <c r="N142" s="208"/>
      <c r="O142" s="4">
        <v>3500000</v>
      </c>
      <c r="P142" s="4">
        <v>4100000</v>
      </c>
      <c r="Q142" s="207">
        <f t="shared" ref="Q142:Q204" si="14">L142</f>
        <v>4100000</v>
      </c>
      <c r="R142" s="106"/>
      <c r="S142" s="94"/>
      <c r="T142" s="69">
        <f t="shared" ref="T142:T204" si="15">O142-I142</f>
        <v>0</v>
      </c>
      <c r="U142" s="24">
        <f t="shared" ref="U142:U204" si="16">P142-J142</f>
        <v>0</v>
      </c>
      <c r="V142" s="24">
        <f t="shared" ref="V142:V204" si="17">L142-O142</f>
        <v>600000</v>
      </c>
      <c r="W142" s="24">
        <f t="shared" ref="W142:W204" si="18">P142-L142</f>
        <v>0</v>
      </c>
    </row>
    <row r="143" spans="1:23" ht="18.75" x14ac:dyDescent="0.25">
      <c r="A143" s="200"/>
      <c r="B143" s="200"/>
      <c r="C143" s="209" t="s">
        <v>740</v>
      </c>
      <c r="D143" s="209"/>
      <c r="E143" s="209"/>
      <c r="F143" s="209"/>
      <c r="G143" s="213" t="s">
        <v>741</v>
      </c>
      <c r="H143" s="209" t="s">
        <v>1367</v>
      </c>
      <c r="I143" s="210">
        <v>6000000</v>
      </c>
      <c r="J143" s="210">
        <v>7000000</v>
      </c>
      <c r="K143" s="210"/>
      <c r="L143" s="210">
        <f t="shared" ref="L143:L196" si="19">ROUND((I143+J143)/2,-3)</f>
        <v>6500000</v>
      </c>
      <c r="M143" s="209"/>
      <c r="N143" s="208"/>
      <c r="O143" s="4">
        <v>6000000</v>
      </c>
      <c r="P143" s="4">
        <v>7000000</v>
      </c>
      <c r="Q143" s="207">
        <f t="shared" si="14"/>
        <v>6500000</v>
      </c>
      <c r="R143" s="106"/>
      <c r="S143" s="94"/>
      <c r="T143" s="69">
        <f t="shared" si="15"/>
        <v>0</v>
      </c>
      <c r="U143" s="24">
        <f t="shared" si="16"/>
        <v>0</v>
      </c>
      <c r="V143" s="24">
        <f t="shared" si="17"/>
        <v>500000</v>
      </c>
      <c r="W143" s="24">
        <f t="shared" si="18"/>
        <v>500000</v>
      </c>
    </row>
    <row r="144" spans="1:23" ht="15.75" x14ac:dyDescent="0.25">
      <c r="A144" s="200"/>
      <c r="B144" s="200"/>
      <c r="C144" s="209" t="s">
        <v>742</v>
      </c>
      <c r="D144" s="209"/>
      <c r="E144" s="209"/>
      <c r="F144" s="209"/>
      <c r="G144" s="213" t="s">
        <v>604</v>
      </c>
      <c r="H144" s="209"/>
      <c r="I144" s="210"/>
      <c r="J144" s="210"/>
      <c r="K144" s="210"/>
      <c r="L144" s="210"/>
      <c r="M144" s="209"/>
      <c r="N144" s="208"/>
      <c r="O144" s="211"/>
      <c r="P144" s="211"/>
      <c r="Q144" s="207"/>
      <c r="R144" s="106"/>
      <c r="S144" s="94"/>
      <c r="T144" s="69">
        <f t="shared" si="15"/>
        <v>0</v>
      </c>
      <c r="U144" s="24">
        <f t="shared" si="16"/>
        <v>0</v>
      </c>
      <c r="V144" s="24">
        <f t="shared" si="17"/>
        <v>0</v>
      </c>
      <c r="W144" s="24">
        <f t="shared" si="18"/>
        <v>0</v>
      </c>
    </row>
    <row r="145" spans="1:23" ht="18.75" x14ac:dyDescent="0.25">
      <c r="A145" s="200"/>
      <c r="B145" s="200"/>
      <c r="C145" s="209"/>
      <c r="D145" s="209" t="s">
        <v>743</v>
      </c>
      <c r="E145" s="209"/>
      <c r="F145" s="209"/>
      <c r="G145" s="212" t="s">
        <v>540</v>
      </c>
      <c r="H145" s="209" t="s">
        <v>1367</v>
      </c>
      <c r="I145" s="210">
        <v>1300000</v>
      </c>
      <c r="J145" s="210">
        <v>1800000</v>
      </c>
      <c r="K145" s="210"/>
      <c r="L145" s="210">
        <f>J145</f>
        <v>1800000</v>
      </c>
      <c r="M145" s="209"/>
      <c r="N145" s="208"/>
      <c r="O145" s="4">
        <v>1300000</v>
      </c>
      <c r="P145" s="4">
        <v>1800000</v>
      </c>
      <c r="Q145" s="207">
        <f t="shared" si="14"/>
        <v>1800000</v>
      </c>
      <c r="R145" s="106"/>
      <c r="S145" s="94"/>
      <c r="T145" s="69">
        <f t="shared" si="15"/>
        <v>0</v>
      </c>
      <c r="U145" s="24">
        <f t="shared" si="16"/>
        <v>0</v>
      </c>
      <c r="V145" s="24">
        <f t="shared" si="17"/>
        <v>500000</v>
      </c>
      <c r="W145" s="24">
        <f t="shared" si="18"/>
        <v>0</v>
      </c>
    </row>
    <row r="146" spans="1:23" ht="18.75" x14ac:dyDescent="0.25">
      <c r="A146" s="200"/>
      <c r="B146" s="200"/>
      <c r="C146" s="209"/>
      <c r="D146" s="209" t="s">
        <v>744</v>
      </c>
      <c r="E146" s="209"/>
      <c r="F146" s="209"/>
      <c r="G146" s="212" t="s">
        <v>596</v>
      </c>
      <c r="H146" s="209" t="s">
        <v>1367</v>
      </c>
      <c r="I146" s="210">
        <v>2500000</v>
      </c>
      <c r="J146" s="210">
        <v>3200000</v>
      </c>
      <c r="K146" s="210"/>
      <c r="L146" s="210">
        <f t="shared" ref="L146:L147" si="20">J146</f>
        <v>3200000</v>
      </c>
      <c r="M146" s="209"/>
      <c r="N146" s="208"/>
      <c r="O146" s="4">
        <v>2500000</v>
      </c>
      <c r="P146" s="4">
        <v>3200000</v>
      </c>
      <c r="Q146" s="207">
        <f t="shared" si="14"/>
        <v>3200000</v>
      </c>
      <c r="R146" s="106"/>
      <c r="S146" s="94"/>
      <c r="T146" s="69">
        <f t="shared" si="15"/>
        <v>0</v>
      </c>
      <c r="U146" s="24">
        <f t="shared" si="16"/>
        <v>0</v>
      </c>
      <c r="V146" s="24">
        <f t="shared" si="17"/>
        <v>700000</v>
      </c>
      <c r="W146" s="24">
        <f t="shared" si="18"/>
        <v>0</v>
      </c>
    </row>
    <row r="147" spans="1:23" ht="18.75" x14ac:dyDescent="0.25">
      <c r="A147" s="200"/>
      <c r="B147" s="200"/>
      <c r="C147" s="209"/>
      <c r="D147" s="209" t="s">
        <v>965</v>
      </c>
      <c r="E147" s="209"/>
      <c r="F147" s="209"/>
      <c r="G147" s="212" t="s">
        <v>598</v>
      </c>
      <c r="H147" s="209" t="s">
        <v>1367</v>
      </c>
      <c r="I147" s="210">
        <v>3900000</v>
      </c>
      <c r="J147" s="210">
        <v>4200000</v>
      </c>
      <c r="K147" s="210"/>
      <c r="L147" s="210">
        <f t="shared" si="20"/>
        <v>4200000</v>
      </c>
      <c r="M147" s="209"/>
      <c r="N147" s="208"/>
      <c r="O147" s="4">
        <v>3900000</v>
      </c>
      <c r="P147" s="4">
        <v>4200000</v>
      </c>
      <c r="Q147" s="207">
        <f t="shared" si="14"/>
        <v>4200000</v>
      </c>
      <c r="R147" s="106"/>
      <c r="S147" s="94"/>
      <c r="T147" s="69">
        <f t="shared" si="15"/>
        <v>0</v>
      </c>
      <c r="U147" s="24">
        <f t="shared" si="16"/>
        <v>0</v>
      </c>
      <c r="V147" s="24">
        <f t="shared" si="17"/>
        <v>300000</v>
      </c>
      <c r="W147" s="24">
        <f t="shared" si="18"/>
        <v>0</v>
      </c>
    </row>
    <row r="148" spans="1:23" ht="18.75" x14ac:dyDescent="0.25">
      <c r="A148" s="200"/>
      <c r="B148" s="200"/>
      <c r="C148" s="209"/>
      <c r="D148" s="209" t="s">
        <v>745</v>
      </c>
      <c r="E148" s="209"/>
      <c r="F148" s="209"/>
      <c r="G148" s="212" t="s">
        <v>545</v>
      </c>
      <c r="H148" s="209" t="s">
        <v>1367</v>
      </c>
      <c r="I148" s="210">
        <v>5200000</v>
      </c>
      <c r="J148" s="210">
        <v>6000000</v>
      </c>
      <c r="K148" s="210"/>
      <c r="L148" s="210">
        <f t="shared" si="19"/>
        <v>5600000</v>
      </c>
      <c r="M148" s="209"/>
      <c r="N148" s="208"/>
      <c r="O148" s="4">
        <v>5200000</v>
      </c>
      <c r="P148" s="4">
        <v>6000000</v>
      </c>
      <c r="Q148" s="207">
        <f t="shared" si="14"/>
        <v>5600000</v>
      </c>
      <c r="R148" s="106"/>
      <c r="S148" s="94"/>
      <c r="T148" s="69">
        <f t="shared" si="15"/>
        <v>0</v>
      </c>
      <c r="U148" s="24">
        <f t="shared" si="16"/>
        <v>0</v>
      </c>
      <c r="V148" s="24">
        <f t="shared" si="17"/>
        <v>400000</v>
      </c>
      <c r="W148" s="24">
        <f t="shared" si="18"/>
        <v>400000</v>
      </c>
    </row>
    <row r="149" spans="1:23" ht="33" customHeight="1" x14ac:dyDescent="0.25">
      <c r="A149" s="200"/>
      <c r="B149" s="200" t="s">
        <v>746</v>
      </c>
      <c r="C149" s="209"/>
      <c r="D149" s="209"/>
      <c r="E149" s="209"/>
      <c r="F149" s="209"/>
      <c r="G149" s="213" t="s">
        <v>966</v>
      </c>
      <c r="H149" s="209"/>
      <c r="I149" s="210"/>
      <c r="J149" s="210"/>
      <c r="K149" s="210"/>
      <c r="L149" s="210"/>
      <c r="M149" s="209"/>
      <c r="N149" s="208"/>
      <c r="O149" s="210"/>
      <c r="P149" s="210"/>
      <c r="Q149" s="207"/>
      <c r="R149" s="106"/>
      <c r="S149" s="94"/>
      <c r="T149" s="69">
        <f t="shared" si="15"/>
        <v>0</v>
      </c>
      <c r="U149" s="24">
        <f t="shared" si="16"/>
        <v>0</v>
      </c>
      <c r="V149" s="24">
        <f t="shared" si="17"/>
        <v>0</v>
      </c>
      <c r="W149" s="24">
        <f t="shared" si="18"/>
        <v>0</v>
      </c>
    </row>
    <row r="150" spans="1:23" ht="20.25" customHeight="1" x14ac:dyDescent="0.25">
      <c r="A150" s="200"/>
      <c r="B150" s="200"/>
      <c r="C150" s="209" t="s">
        <v>747</v>
      </c>
      <c r="D150" s="209"/>
      <c r="E150" s="209"/>
      <c r="F150" s="209"/>
      <c r="G150" s="213" t="s">
        <v>748</v>
      </c>
      <c r="H150" s="209"/>
      <c r="I150" s="210"/>
      <c r="J150" s="210"/>
      <c r="K150" s="210">
        <v>3800000</v>
      </c>
      <c r="L150" s="210"/>
      <c r="M150" s="209"/>
      <c r="N150" s="208"/>
      <c r="O150" s="210"/>
      <c r="P150" s="210"/>
      <c r="Q150" s="207"/>
      <c r="R150" s="106"/>
      <c r="S150" s="94"/>
      <c r="T150" s="69">
        <f t="shared" si="15"/>
        <v>0</v>
      </c>
      <c r="U150" s="24">
        <f t="shared" si="16"/>
        <v>0</v>
      </c>
      <c r="V150" s="24">
        <f t="shared" si="17"/>
        <v>0</v>
      </c>
      <c r="W150" s="24">
        <f t="shared" si="18"/>
        <v>0</v>
      </c>
    </row>
    <row r="151" spans="1:23" ht="18.75" x14ac:dyDescent="0.25">
      <c r="A151" s="200"/>
      <c r="B151" s="200"/>
      <c r="C151" s="209"/>
      <c r="D151" s="209" t="s">
        <v>749</v>
      </c>
      <c r="E151" s="209"/>
      <c r="F151" s="209"/>
      <c r="G151" s="212" t="s">
        <v>750</v>
      </c>
      <c r="H151" s="209" t="s">
        <v>1367</v>
      </c>
      <c r="I151" s="210">
        <v>5000000</v>
      </c>
      <c r="J151" s="210">
        <v>6000000</v>
      </c>
      <c r="K151" s="210"/>
      <c r="L151" s="210">
        <f t="shared" si="19"/>
        <v>5500000</v>
      </c>
      <c r="M151" s="209"/>
      <c r="N151" s="208"/>
      <c r="O151" s="4">
        <v>5000000</v>
      </c>
      <c r="P151" s="4">
        <v>6000000</v>
      </c>
      <c r="Q151" s="207">
        <f t="shared" si="14"/>
        <v>5500000</v>
      </c>
      <c r="R151" s="106"/>
      <c r="S151" s="94"/>
      <c r="T151" s="69">
        <f t="shared" si="15"/>
        <v>0</v>
      </c>
      <c r="U151" s="24">
        <f t="shared" si="16"/>
        <v>0</v>
      </c>
      <c r="V151" s="24">
        <f t="shared" si="17"/>
        <v>500000</v>
      </c>
      <c r="W151" s="24">
        <f t="shared" si="18"/>
        <v>500000</v>
      </c>
    </row>
    <row r="152" spans="1:23" ht="18.75" x14ac:dyDescent="0.25">
      <c r="A152" s="200"/>
      <c r="B152" s="200"/>
      <c r="C152" s="209"/>
      <c r="D152" s="209" t="s">
        <v>751</v>
      </c>
      <c r="E152" s="209"/>
      <c r="F152" s="209"/>
      <c r="G152" s="212" t="s">
        <v>752</v>
      </c>
      <c r="H152" s="209" t="s">
        <v>1367</v>
      </c>
      <c r="I152" s="210">
        <v>2300000</v>
      </c>
      <c r="J152" s="210">
        <v>2800000</v>
      </c>
      <c r="K152" s="210"/>
      <c r="L152" s="210">
        <f>J152</f>
        <v>2800000</v>
      </c>
      <c r="M152" s="209"/>
      <c r="N152" s="208"/>
      <c r="O152" s="4">
        <v>2300000</v>
      </c>
      <c r="P152" s="4">
        <v>2800000</v>
      </c>
      <c r="Q152" s="207">
        <f t="shared" si="14"/>
        <v>2800000</v>
      </c>
      <c r="R152" s="106"/>
      <c r="S152" s="94"/>
      <c r="T152" s="69">
        <f t="shared" si="15"/>
        <v>0</v>
      </c>
      <c r="U152" s="24">
        <f t="shared" si="16"/>
        <v>0</v>
      </c>
      <c r="V152" s="24">
        <f t="shared" si="17"/>
        <v>500000</v>
      </c>
      <c r="W152" s="24">
        <f t="shared" si="18"/>
        <v>0</v>
      </c>
    </row>
    <row r="153" spans="1:23" ht="18.75" x14ac:dyDescent="0.25">
      <c r="A153" s="200"/>
      <c r="B153" s="200"/>
      <c r="C153" s="209"/>
      <c r="D153" s="209" t="s">
        <v>753</v>
      </c>
      <c r="E153" s="209"/>
      <c r="F153" s="209"/>
      <c r="G153" s="212" t="s">
        <v>1032</v>
      </c>
      <c r="H153" s="209" t="s">
        <v>1367</v>
      </c>
      <c r="I153" s="210">
        <v>3400000</v>
      </c>
      <c r="J153" s="210">
        <v>3600000</v>
      </c>
      <c r="K153" s="210"/>
      <c r="L153" s="210">
        <f>J153</f>
        <v>3600000</v>
      </c>
      <c r="M153" s="209"/>
      <c r="N153" s="208"/>
      <c r="O153" s="4">
        <v>3400000</v>
      </c>
      <c r="P153" s="4">
        <v>3600000</v>
      </c>
      <c r="Q153" s="207">
        <f t="shared" si="14"/>
        <v>3600000</v>
      </c>
      <c r="R153" s="106"/>
      <c r="S153" s="94"/>
      <c r="T153" s="69">
        <f t="shared" si="15"/>
        <v>0</v>
      </c>
      <c r="U153" s="24">
        <f t="shared" si="16"/>
        <v>0</v>
      </c>
      <c r="V153" s="24">
        <f t="shared" si="17"/>
        <v>200000</v>
      </c>
      <c r="W153" s="24">
        <f t="shared" si="18"/>
        <v>0</v>
      </c>
    </row>
    <row r="154" spans="1:23" ht="18.75" x14ac:dyDescent="0.25">
      <c r="A154" s="200"/>
      <c r="B154" s="200"/>
      <c r="C154" s="209"/>
      <c r="D154" s="209" t="s">
        <v>754</v>
      </c>
      <c r="E154" s="209"/>
      <c r="F154" s="209"/>
      <c r="G154" s="212" t="s">
        <v>755</v>
      </c>
      <c r="H154" s="209" t="s">
        <v>1367</v>
      </c>
      <c r="I154" s="210">
        <v>3800000</v>
      </c>
      <c r="J154" s="210">
        <v>4500000</v>
      </c>
      <c r="K154" s="210"/>
      <c r="L154" s="210">
        <f t="shared" si="19"/>
        <v>4150000</v>
      </c>
      <c r="M154" s="209"/>
      <c r="N154" s="208"/>
      <c r="O154" s="4">
        <v>3800000</v>
      </c>
      <c r="P154" s="4">
        <v>4500000</v>
      </c>
      <c r="Q154" s="207">
        <f t="shared" si="14"/>
        <v>4150000</v>
      </c>
      <c r="R154" s="106"/>
      <c r="S154" s="94"/>
      <c r="T154" s="69">
        <f t="shared" si="15"/>
        <v>0</v>
      </c>
      <c r="U154" s="24">
        <f t="shared" si="16"/>
        <v>0</v>
      </c>
      <c r="V154" s="24">
        <f t="shared" si="17"/>
        <v>350000</v>
      </c>
      <c r="W154" s="24">
        <f t="shared" si="18"/>
        <v>350000</v>
      </c>
    </row>
    <row r="155" spans="1:23" ht="18.75" x14ac:dyDescent="0.25">
      <c r="A155" s="200"/>
      <c r="B155" s="200"/>
      <c r="C155" s="209"/>
      <c r="D155" s="209" t="s">
        <v>756</v>
      </c>
      <c r="E155" s="209"/>
      <c r="F155" s="209"/>
      <c r="G155" s="212" t="s">
        <v>757</v>
      </c>
      <c r="H155" s="209" t="s">
        <v>1367</v>
      </c>
      <c r="I155" s="210">
        <v>3400000</v>
      </c>
      <c r="J155" s="210">
        <v>3600000</v>
      </c>
      <c r="K155" s="210"/>
      <c r="L155" s="210">
        <f>J155</f>
        <v>3600000</v>
      </c>
      <c r="M155" s="209"/>
      <c r="N155" s="208"/>
      <c r="O155" s="4">
        <v>3400000</v>
      </c>
      <c r="P155" s="4">
        <v>3600000</v>
      </c>
      <c r="Q155" s="207">
        <f t="shared" si="14"/>
        <v>3600000</v>
      </c>
      <c r="R155" s="106"/>
      <c r="S155" s="94"/>
      <c r="T155" s="69">
        <f t="shared" si="15"/>
        <v>0</v>
      </c>
      <c r="U155" s="24">
        <f t="shared" si="16"/>
        <v>0</v>
      </c>
      <c r="V155" s="24">
        <f t="shared" si="17"/>
        <v>200000</v>
      </c>
      <c r="W155" s="24">
        <f t="shared" si="18"/>
        <v>0</v>
      </c>
    </row>
    <row r="156" spans="1:23" ht="18.75" x14ac:dyDescent="0.25">
      <c r="A156" s="200"/>
      <c r="B156" s="200"/>
      <c r="C156" s="209"/>
      <c r="D156" s="209" t="s">
        <v>758</v>
      </c>
      <c r="E156" s="209"/>
      <c r="F156" s="209"/>
      <c r="G156" s="212" t="s">
        <v>759</v>
      </c>
      <c r="H156" s="209" t="s">
        <v>1367</v>
      </c>
      <c r="I156" s="210">
        <v>3200000</v>
      </c>
      <c r="J156" s="210">
        <v>3500000</v>
      </c>
      <c r="K156" s="210"/>
      <c r="L156" s="210">
        <f>J156</f>
        <v>3500000</v>
      </c>
      <c r="M156" s="209"/>
      <c r="N156" s="208"/>
      <c r="O156" s="4">
        <v>3200000</v>
      </c>
      <c r="P156" s="4">
        <v>3500000</v>
      </c>
      <c r="Q156" s="207">
        <f t="shared" si="14"/>
        <v>3500000</v>
      </c>
      <c r="R156" s="106"/>
      <c r="S156" s="94"/>
      <c r="T156" s="69">
        <f t="shared" si="15"/>
        <v>0</v>
      </c>
      <c r="U156" s="24">
        <f t="shared" si="16"/>
        <v>0</v>
      </c>
      <c r="V156" s="24">
        <f t="shared" si="17"/>
        <v>300000</v>
      </c>
      <c r="W156" s="24">
        <f t="shared" si="18"/>
        <v>0</v>
      </c>
    </row>
    <row r="157" spans="1:23" ht="18.75" x14ac:dyDescent="0.25">
      <c r="A157" s="200"/>
      <c r="B157" s="200"/>
      <c r="C157" s="209"/>
      <c r="D157" s="209" t="s">
        <v>760</v>
      </c>
      <c r="E157" s="209"/>
      <c r="F157" s="209"/>
      <c r="G157" s="212" t="s">
        <v>761</v>
      </c>
      <c r="H157" s="209" t="s">
        <v>1367</v>
      </c>
      <c r="I157" s="210">
        <v>3000000</v>
      </c>
      <c r="J157" s="210">
        <v>3600000</v>
      </c>
      <c r="K157" s="210"/>
      <c r="L157" s="210">
        <f>J157</f>
        <v>3600000</v>
      </c>
      <c r="M157" s="209"/>
      <c r="N157" s="208"/>
      <c r="O157" s="4">
        <v>3000000</v>
      </c>
      <c r="P157" s="4">
        <v>3600000</v>
      </c>
      <c r="Q157" s="207">
        <f t="shared" si="14"/>
        <v>3600000</v>
      </c>
      <c r="R157" s="106"/>
      <c r="S157" s="94"/>
      <c r="T157" s="69">
        <f t="shared" si="15"/>
        <v>0</v>
      </c>
      <c r="U157" s="24">
        <f t="shared" si="16"/>
        <v>0</v>
      </c>
      <c r="V157" s="24">
        <f t="shared" si="17"/>
        <v>600000</v>
      </c>
      <c r="W157" s="24">
        <f t="shared" si="18"/>
        <v>0</v>
      </c>
    </row>
    <row r="158" spans="1:23" ht="18.75" x14ac:dyDescent="0.25">
      <c r="A158" s="200"/>
      <c r="B158" s="200"/>
      <c r="C158" s="209"/>
      <c r="D158" s="209" t="s">
        <v>762</v>
      </c>
      <c r="E158" s="209"/>
      <c r="F158" s="209"/>
      <c r="G158" s="189" t="s">
        <v>1255</v>
      </c>
      <c r="H158" s="209" t="s">
        <v>1367</v>
      </c>
      <c r="I158" s="210">
        <v>4500000</v>
      </c>
      <c r="J158" s="210">
        <v>5400000</v>
      </c>
      <c r="K158" s="210"/>
      <c r="L158" s="210">
        <f t="shared" si="19"/>
        <v>4950000</v>
      </c>
      <c r="M158" s="209"/>
      <c r="N158" s="208"/>
      <c r="O158" s="4">
        <v>4500000</v>
      </c>
      <c r="P158" s="4">
        <v>5400000</v>
      </c>
      <c r="Q158" s="207">
        <f t="shared" si="14"/>
        <v>4950000</v>
      </c>
      <c r="R158" s="106"/>
      <c r="S158" s="94"/>
      <c r="T158" s="69">
        <f t="shared" si="15"/>
        <v>0</v>
      </c>
      <c r="U158" s="24">
        <f t="shared" si="16"/>
        <v>0</v>
      </c>
      <c r="V158" s="24">
        <f t="shared" si="17"/>
        <v>450000</v>
      </c>
      <c r="W158" s="24">
        <f t="shared" si="18"/>
        <v>450000</v>
      </c>
    </row>
    <row r="159" spans="1:23" ht="30" customHeight="1" x14ac:dyDescent="0.25">
      <c r="A159" s="200"/>
      <c r="B159" s="200"/>
      <c r="C159" s="209"/>
      <c r="D159" s="209" t="s">
        <v>763</v>
      </c>
      <c r="E159" s="209"/>
      <c r="F159" s="209"/>
      <c r="G159" s="212" t="s">
        <v>764</v>
      </c>
      <c r="H159" s="209" t="s">
        <v>1367</v>
      </c>
      <c r="I159" s="210">
        <v>1900000</v>
      </c>
      <c r="J159" s="210">
        <v>2200000</v>
      </c>
      <c r="K159" s="210"/>
      <c r="L159" s="210">
        <f>J159</f>
        <v>2200000</v>
      </c>
      <c r="M159" s="209"/>
      <c r="N159" s="208"/>
      <c r="O159" s="4">
        <v>1900000</v>
      </c>
      <c r="P159" s="4">
        <v>2200000</v>
      </c>
      <c r="Q159" s="207">
        <f t="shared" si="14"/>
        <v>2200000</v>
      </c>
      <c r="R159" s="106"/>
      <c r="S159" s="94"/>
      <c r="T159" s="69">
        <f t="shared" si="15"/>
        <v>0</v>
      </c>
      <c r="U159" s="24">
        <f t="shared" si="16"/>
        <v>0</v>
      </c>
      <c r="V159" s="24">
        <f t="shared" si="17"/>
        <v>300000</v>
      </c>
      <c r="W159" s="24">
        <f t="shared" si="18"/>
        <v>0</v>
      </c>
    </row>
    <row r="160" spans="1:23" ht="18.75" x14ac:dyDescent="0.25">
      <c r="A160" s="200"/>
      <c r="B160" s="200"/>
      <c r="C160" s="209"/>
      <c r="D160" s="209" t="s">
        <v>765</v>
      </c>
      <c r="E160" s="209"/>
      <c r="F160" s="209"/>
      <c r="G160" s="212" t="s">
        <v>766</v>
      </c>
      <c r="H160" s="209" t="s">
        <v>1367</v>
      </c>
      <c r="I160" s="210">
        <v>4500000</v>
      </c>
      <c r="J160" s="210">
        <v>5400000</v>
      </c>
      <c r="K160" s="210"/>
      <c r="L160" s="210">
        <f t="shared" si="19"/>
        <v>4950000</v>
      </c>
      <c r="M160" s="209"/>
      <c r="N160" s="208"/>
      <c r="O160" s="4">
        <v>4500000</v>
      </c>
      <c r="P160" s="4">
        <v>5400000</v>
      </c>
      <c r="Q160" s="207">
        <f t="shared" si="14"/>
        <v>4950000</v>
      </c>
      <c r="R160" s="106"/>
      <c r="S160" s="94"/>
      <c r="T160" s="69">
        <f t="shared" si="15"/>
        <v>0</v>
      </c>
      <c r="U160" s="24">
        <f t="shared" si="16"/>
        <v>0</v>
      </c>
      <c r="V160" s="24">
        <f t="shared" si="17"/>
        <v>450000</v>
      </c>
      <c r="W160" s="24">
        <f t="shared" si="18"/>
        <v>450000</v>
      </c>
    </row>
    <row r="161" spans="1:23" ht="18.75" customHeight="1" x14ac:dyDescent="0.25">
      <c r="A161" s="200"/>
      <c r="B161" s="200"/>
      <c r="C161" s="209"/>
      <c r="D161" s="209" t="s">
        <v>767</v>
      </c>
      <c r="E161" s="209"/>
      <c r="F161" s="209"/>
      <c r="G161" s="212" t="s">
        <v>768</v>
      </c>
      <c r="H161" s="209" t="s">
        <v>1367</v>
      </c>
      <c r="I161" s="210">
        <v>700000</v>
      </c>
      <c r="J161" s="210">
        <v>900000</v>
      </c>
      <c r="K161" s="210"/>
      <c r="L161" s="210">
        <f>J161</f>
        <v>900000</v>
      </c>
      <c r="M161" s="209"/>
      <c r="N161" s="205" t="s">
        <v>1054</v>
      </c>
      <c r="O161" s="4">
        <v>700000</v>
      </c>
      <c r="P161" s="4">
        <v>900000</v>
      </c>
      <c r="Q161" s="207">
        <f t="shared" si="14"/>
        <v>900000</v>
      </c>
      <c r="R161" s="106"/>
      <c r="S161" s="94"/>
      <c r="T161" s="69">
        <f t="shared" si="15"/>
        <v>0</v>
      </c>
      <c r="U161" s="24">
        <f t="shared" si="16"/>
        <v>0</v>
      </c>
      <c r="V161" s="24">
        <f t="shared" si="17"/>
        <v>200000</v>
      </c>
      <c r="W161" s="24">
        <f t="shared" si="18"/>
        <v>0</v>
      </c>
    </row>
    <row r="162" spans="1:23" ht="18.75" x14ac:dyDescent="0.25">
      <c r="A162" s="200"/>
      <c r="B162" s="200"/>
      <c r="C162" s="209"/>
      <c r="D162" s="209" t="s">
        <v>769</v>
      </c>
      <c r="E162" s="209"/>
      <c r="F162" s="209"/>
      <c r="G162" s="212" t="s">
        <v>770</v>
      </c>
      <c r="H162" s="209" t="s">
        <v>1367</v>
      </c>
      <c r="I162" s="210">
        <v>3000000</v>
      </c>
      <c r="J162" s="210">
        <v>3500000</v>
      </c>
      <c r="K162" s="210"/>
      <c r="L162" s="210">
        <f>J162</f>
        <v>3500000</v>
      </c>
      <c r="M162" s="209"/>
      <c r="N162" s="208"/>
      <c r="O162" s="4">
        <v>3000000</v>
      </c>
      <c r="P162" s="4">
        <v>3500000</v>
      </c>
      <c r="Q162" s="207">
        <f t="shared" si="14"/>
        <v>3500000</v>
      </c>
      <c r="R162" s="106"/>
      <c r="S162" s="94"/>
      <c r="T162" s="69">
        <f t="shared" si="15"/>
        <v>0</v>
      </c>
      <c r="U162" s="24">
        <f t="shared" si="16"/>
        <v>0</v>
      </c>
      <c r="V162" s="24">
        <f t="shared" si="17"/>
        <v>500000</v>
      </c>
      <c r="W162" s="24">
        <f t="shared" si="18"/>
        <v>0</v>
      </c>
    </row>
    <row r="163" spans="1:23" ht="15.75" x14ac:dyDescent="0.25">
      <c r="A163" s="200"/>
      <c r="B163" s="200"/>
      <c r="C163" s="209"/>
      <c r="D163" s="209" t="s">
        <v>771</v>
      </c>
      <c r="E163" s="209"/>
      <c r="F163" s="209"/>
      <c r="G163" s="212" t="s">
        <v>604</v>
      </c>
      <c r="H163" s="209"/>
      <c r="I163" s="210"/>
      <c r="J163" s="210"/>
      <c r="K163" s="210"/>
      <c r="L163" s="210"/>
      <c r="M163" s="209"/>
      <c r="N163" s="208"/>
      <c r="O163" s="211"/>
      <c r="P163" s="211"/>
      <c r="Q163" s="207"/>
      <c r="R163" s="106"/>
      <c r="S163" s="94"/>
      <c r="T163" s="69">
        <f t="shared" si="15"/>
        <v>0</v>
      </c>
      <c r="U163" s="24">
        <f t="shared" si="16"/>
        <v>0</v>
      </c>
      <c r="V163" s="24">
        <f t="shared" si="17"/>
        <v>0</v>
      </c>
      <c r="W163" s="24">
        <f t="shared" si="18"/>
        <v>0</v>
      </c>
    </row>
    <row r="164" spans="1:23" ht="24.75" customHeight="1" x14ac:dyDescent="0.25">
      <c r="A164" s="200"/>
      <c r="B164" s="200"/>
      <c r="C164" s="209"/>
      <c r="D164" s="209"/>
      <c r="E164" s="209" t="s">
        <v>772</v>
      </c>
      <c r="F164" s="209"/>
      <c r="G164" s="290" t="s">
        <v>540</v>
      </c>
      <c r="H164" s="209" t="s">
        <v>1367</v>
      </c>
      <c r="I164" s="210">
        <v>1260000</v>
      </c>
      <c r="J164" s="210">
        <v>1800000</v>
      </c>
      <c r="K164" s="210"/>
      <c r="L164" s="210">
        <f>J164</f>
        <v>1800000</v>
      </c>
      <c r="M164" s="209"/>
      <c r="N164" s="208"/>
      <c r="O164" s="4">
        <v>1260000</v>
      </c>
      <c r="P164" s="4">
        <v>1800000</v>
      </c>
      <c r="Q164" s="207">
        <f t="shared" si="14"/>
        <v>1800000</v>
      </c>
      <c r="R164" s="106"/>
      <c r="S164" s="94"/>
      <c r="T164" s="69">
        <f t="shared" si="15"/>
        <v>0</v>
      </c>
      <c r="U164" s="24">
        <f t="shared" si="16"/>
        <v>0</v>
      </c>
      <c r="V164" s="24">
        <f t="shared" si="17"/>
        <v>540000</v>
      </c>
      <c r="W164" s="24">
        <f t="shared" si="18"/>
        <v>0</v>
      </c>
    </row>
    <row r="165" spans="1:23" ht="25.5" customHeight="1" x14ac:dyDescent="0.25">
      <c r="A165" s="200"/>
      <c r="B165" s="200"/>
      <c r="C165" s="209"/>
      <c r="D165" s="209"/>
      <c r="E165" s="209" t="s">
        <v>773</v>
      </c>
      <c r="F165" s="209"/>
      <c r="G165" s="290" t="s">
        <v>543</v>
      </c>
      <c r="H165" s="209" t="s">
        <v>1367</v>
      </c>
      <c r="I165" s="210">
        <v>2500000</v>
      </c>
      <c r="J165" s="210">
        <v>3000000</v>
      </c>
      <c r="K165" s="210"/>
      <c r="L165" s="210">
        <f>J165</f>
        <v>3000000</v>
      </c>
      <c r="M165" s="209"/>
      <c r="N165" s="208"/>
      <c r="O165" s="4">
        <v>2500000</v>
      </c>
      <c r="P165" s="4">
        <v>3000000</v>
      </c>
      <c r="Q165" s="207">
        <f t="shared" si="14"/>
        <v>3000000</v>
      </c>
      <c r="R165" s="106"/>
      <c r="S165" s="94"/>
      <c r="T165" s="69">
        <f t="shared" si="15"/>
        <v>0</v>
      </c>
      <c r="U165" s="24">
        <f t="shared" si="16"/>
        <v>0</v>
      </c>
      <c r="V165" s="24">
        <f t="shared" si="17"/>
        <v>500000</v>
      </c>
      <c r="W165" s="24">
        <f t="shared" si="18"/>
        <v>0</v>
      </c>
    </row>
    <row r="166" spans="1:23" ht="24" customHeight="1" x14ac:dyDescent="0.25">
      <c r="A166" s="200"/>
      <c r="B166" s="200"/>
      <c r="C166" s="209"/>
      <c r="D166" s="209"/>
      <c r="E166" s="209" t="s">
        <v>774</v>
      </c>
      <c r="F166" s="209"/>
      <c r="G166" s="290" t="s">
        <v>775</v>
      </c>
      <c r="H166" s="209" t="s">
        <v>1367</v>
      </c>
      <c r="I166" s="210">
        <v>4400000</v>
      </c>
      <c r="J166" s="210">
        <v>5500000</v>
      </c>
      <c r="K166" s="210"/>
      <c r="L166" s="210">
        <f t="shared" si="19"/>
        <v>4950000</v>
      </c>
      <c r="M166" s="209"/>
      <c r="N166" s="208"/>
      <c r="O166" s="4">
        <v>4400000</v>
      </c>
      <c r="P166" s="4">
        <v>5500000</v>
      </c>
      <c r="Q166" s="207">
        <f t="shared" si="14"/>
        <v>4950000</v>
      </c>
      <c r="R166" s="106"/>
      <c r="S166" s="94"/>
      <c r="T166" s="69">
        <f t="shared" si="15"/>
        <v>0</v>
      </c>
      <c r="U166" s="24">
        <f t="shared" si="16"/>
        <v>0</v>
      </c>
      <c r="V166" s="24">
        <f t="shared" si="17"/>
        <v>550000</v>
      </c>
      <c r="W166" s="24">
        <f t="shared" si="18"/>
        <v>550000</v>
      </c>
    </row>
    <row r="167" spans="1:23" ht="18" customHeight="1" x14ac:dyDescent="0.25">
      <c r="A167" s="200"/>
      <c r="B167" s="200"/>
      <c r="C167" s="209" t="s">
        <v>776</v>
      </c>
      <c r="D167" s="209"/>
      <c r="E167" s="209"/>
      <c r="F167" s="209"/>
      <c r="G167" s="213" t="s">
        <v>777</v>
      </c>
      <c r="H167" s="209"/>
      <c r="I167" s="210"/>
      <c r="J167" s="210"/>
      <c r="K167" s="210">
        <v>3500000</v>
      </c>
      <c r="L167" s="210"/>
      <c r="M167" s="209"/>
      <c r="N167" s="208"/>
      <c r="O167" s="211"/>
      <c r="P167" s="211"/>
      <c r="Q167" s="207"/>
      <c r="R167" s="106"/>
      <c r="S167" s="94"/>
      <c r="T167" s="69">
        <f t="shared" si="15"/>
        <v>0</v>
      </c>
      <c r="U167" s="24">
        <f t="shared" si="16"/>
        <v>0</v>
      </c>
      <c r="V167" s="24">
        <f t="shared" si="17"/>
        <v>0</v>
      </c>
      <c r="W167" s="24">
        <f t="shared" si="18"/>
        <v>0</v>
      </c>
    </row>
    <row r="168" spans="1:23" ht="18.75" x14ac:dyDescent="0.25">
      <c r="A168" s="200"/>
      <c r="B168" s="200"/>
      <c r="C168" s="209"/>
      <c r="D168" s="209" t="s">
        <v>778</v>
      </c>
      <c r="E168" s="209"/>
      <c r="F168" s="209"/>
      <c r="G168" s="212" t="s">
        <v>779</v>
      </c>
      <c r="H168" s="209" t="s">
        <v>1367</v>
      </c>
      <c r="I168" s="210">
        <v>2000000</v>
      </c>
      <c r="J168" s="210">
        <v>2400000</v>
      </c>
      <c r="K168" s="210"/>
      <c r="L168" s="210">
        <f>J168</f>
        <v>2400000</v>
      </c>
      <c r="M168" s="209"/>
      <c r="N168" s="208"/>
      <c r="O168" s="4">
        <v>2000000</v>
      </c>
      <c r="P168" s="4">
        <v>2400000</v>
      </c>
      <c r="Q168" s="207">
        <f t="shared" si="14"/>
        <v>2400000</v>
      </c>
      <c r="R168" s="106"/>
      <c r="S168" s="94"/>
      <c r="T168" s="69">
        <f t="shared" si="15"/>
        <v>0</v>
      </c>
      <c r="U168" s="24">
        <f t="shared" si="16"/>
        <v>0</v>
      </c>
      <c r="V168" s="24">
        <f t="shared" si="17"/>
        <v>400000</v>
      </c>
      <c r="W168" s="24">
        <f t="shared" si="18"/>
        <v>0</v>
      </c>
    </row>
    <row r="169" spans="1:23" ht="18.75" x14ac:dyDescent="0.25">
      <c r="A169" s="200"/>
      <c r="B169" s="200"/>
      <c r="C169" s="209"/>
      <c r="D169" s="209" t="s">
        <v>780</v>
      </c>
      <c r="E169" s="209"/>
      <c r="F169" s="209"/>
      <c r="G169" s="212" t="s">
        <v>781</v>
      </c>
      <c r="H169" s="209" t="s">
        <v>1367</v>
      </c>
      <c r="I169" s="210">
        <v>3000000</v>
      </c>
      <c r="J169" s="210">
        <v>3600000</v>
      </c>
      <c r="K169" s="210"/>
      <c r="L169" s="210">
        <v>3500000</v>
      </c>
      <c r="M169" s="209"/>
      <c r="N169" s="208"/>
      <c r="O169" s="4">
        <v>3000000</v>
      </c>
      <c r="P169" s="4">
        <v>3600000</v>
      </c>
      <c r="Q169" s="207">
        <f t="shared" si="14"/>
        <v>3500000</v>
      </c>
      <c r="R169" s="106"/>
      <c r="S169" s="94"/>
      <c r="T169" s="69">
        <f t="shared" si="15"/>
        <v>0</v>
      </c>
      <c r="U169" s="24">
        <f t="shared" si="16"/>
        <v>0</v>
      </c>
      <c r="V169" s="24">
        <f t="shared" si="17"/>
        <v>500000</v>
      </c>
      <c r="W169" s="24">
        <f t="shared" si="18"/>
        <v>100000</v>
      </c>
    </row>
    <row r="170" spans="1:23" ht="18.75" x14ac:dyDescent="0.25">
      <c r="A170" s="200"/>
      <c r="B170" s="200"/>
      <c r="C170" s="209"/>
      <c r="D170" s="209" t="s">
        <v>782</v>
      </c>
      <c r="E170" s="209"/>
      <c r="F170" s="209"/>
      <c r="G170" s="212" t="s">
        <v>783</v>
      </c>
      <c r="H170" s="209" t="s">
        <v>1367</v>
      </c>
      <c r="I170" s="210">
        <v>3200000</v>
      </c>
      <c r="J170" s="210">
        <v>4300000</v>
      </c>
      <c r="K170" s="210"/>
      <c r="L170" s="210">
        <f t="shared" si="19"/>
        <v>3750000</v>
      </c>
      <c r="M170" s="209"/>
      <c r="N170" s="208"/>
      <c r="O170" s="4">
        <v>3200000</v>
      </c>
      <c r="P170" s="4">
        <v>4300000</v>
      </c>
      <c r="Q170" s="207">
        <f t="shared" si="14"/>
        <v>3750000</v>
      </c>
      <c r="R170" s="106"/>
      <c r="S170" s="94"/>
      <c r="T170" s="69">
        <f t="shared" si="15"/>
        <v>0</v>
      </c>
      <c r="U170" s="24">
        <f t="shared" si="16"/>
        <v>0</v>
      </c>
      <c r="V170" s="24">
        <f t="shared" si="17"/>
        <v>550000</v>
      </c>
      <c r="W170" s="24">
        <f t="shared" si="18"/>
        <v>550000</v>
      </c>
    </row>
    <row r="171" spans="1:23" ht="18.75" x14ac:dyDescent="0.25">
      <c r="A171" s="200"/>
      <c r="B171" s="200"/>
      <c r="C171" s="209"/>
      <c r="D171" s="209" t="s">
        <v>784</v>
      </c>
      <c r="E171" s="209"/>
      <c r="F171" s="209"/>
      <c r="G171" s="212" t="s">
        <v>785</v>
      </c>
      <c r="H171" s="209" t="s">
        <v>1367</v>
      </c>
      <c r="I171" s="210">
        <v>4000000</v>
      </c>
      <c r="J171" s="210">
        <v>4800000</v>
      </c>
      <c r="K171" s="210"/>
      <c r="L171" s="210">
        <f t="shared" si="19"/>
        <v>4400000</v>
      </c>
      <c r="M171" s="209"/>
      <c r="N171" s="208"/>
      <c r="O171" s="4">
        <v>4000000</v>
      </c>
      <c r="P171" s="4">
        <v>4800000</v>
      </c>
      <c r="Q171" s="207">
        <f t="shared" si="14"/>
        <v>4400000</v>
      </c>
      <c r="R171" s="106"/>
      <c r="S171" s="94"/>
      <c r="T171" s="69">
        <f t="shared" si="15"/>
        <v>0</v>
      </c>
      <c r="U171" s="24">
        <f t="shared" si="16"/>
        <v>0</v>
      </c>
      <c r="V171" s="24">
        <f t="shared" si="17"/>
        <v>400000</v>
      </c>
      <c r="W171" s="24">
        <f t="shared" si="18"/>
        <v>400000</v>
      </c>
    </row>
    <row r="172" spans="1:23" ht="18.75" x14ac:dyDescent="0.25">
      <c r="A172" s="200"/>
      <c r="B172" s="200"/>
      <c r="C172" s="209"/>
      <c r="D172" s="209" t="s">
        <v>786</v>
      </c>
      <c r="E172" s="209"/>
      <c r="F172" s="209"/>
      <c r="G172" s="212" t="s">
        <v>787</v>
      </c>
      <c r="H172" s="209" t="s">
        <v>1367</v>
      </c>
      <c r="I172" s="210">
        <v>2000000</v>
      </c>
      <c r="J172" s="210">
        <v>2400000</v>
      </c>
      <c r="K172" s="210"/>
      <c r="L172" s="210">
        <f>J172</f>
        <v>2400000</v>
      </c>
      <c r="M172" s="209"/>
      <c r="N172" s="208"/>
      <c r="O172" s="4">
        <v>2000000</v>
      </c>
      <c r="P172" s="4">
        <v>2400000</v>
      </c>
      <c r="Q172" s="207">
        <f t="shared" si="14"/>
        <v>2400000</v>
      </c>
      <c r="R172" s="106"/>
      <c r="S172" s="94"/>
      <c r="T172" s="69">
        <f t="shared" si="15"/>
        <v>0</v>
      </c>
      <c r="U172" s="24">
        <f t="shared" si="16"/>
        <v>0</v>
      </c>
      <c r="V172" s="24">
        <f t="shared" si="17"/>
        <v>400000</v>
      </c>
      <c r="W172" s="24">
        <f t="shared" si="18"/>
        <v>0</v>
      </c>
    </row>
    <row r="173" spans="1:23" ht="18.75" x14ac:dyDescent="0.25">
      <c r="A173" s="200"/>
      <c r="B173" s="200"/>
      <c r="C173" s="209"/>
      <c r="D173" s="209" t="s">
        <v>788</v>
      </c>
      <c r="E173" s="209"/>
      <c r="F173" s="209"/>
      <c r="G173" s="212" t="s">
        <v>789</v>
      </c>
      <c r="H173" s="209" t="s">
        <v>1367</v>
      </c>
      <c r="I173" s="210">
        <v>2200000</v>
      </c>
      <c r="J173" s="210">
        <v>3000000</v>
      </c>
      <c r="K173" s="210"/>
      <c r="L173" s="210">
        <f>J173</f>
        <v>3000000</v>
      </c>
      <c r="M173" s="209"/>
      <c r="N173" s="208"/>
      <c r="O173" s="4">
        <v>2200000</v>
      </c>
      <c r="P173" s="4">
        <v>3000000</v>
      </c>
      <c r="Q173" s="207">
        <f t="shared" si="14"/>
        <v>3000000</v>
      </c>
      <c r="R173" s="106"/>
      <c r="S173" s="94"/>
      <c r="T173" s="69">
        <f t="shared" si="15"/>
        <v>0</v>
      </c>
      <c r="U173" s="24">
        <f t="shared" si="16"/>
        <v>0</v>
      </c>
      <c r="V173" s="24">
        <f t="shared" si="17"/>
        <v>800000</v>
      </c>
      <c r="W173" s="24">
        <f t="shared" si="18"/>
        <v>0</v>
      </c>
    </row>
    <row r="174" spans="1:23" ht="18.75" x14ac:dyDescent="0.25">
      <c r="A174" s="200"/>
      <c r="B174" s="200"/>
      <c r="C174" s="209"/>
      <c r="D174" s="209" t="s">
        <v>790</v>
      </c>
      <c r="E174" s="209"/>
      <c r="F174" s="209"/>
      <c r="G174" s="212" t="s">
        <v>791</v>
      </c>
      <c r="H174" s="209" t="s">
        <v>1367</v>
      </c>
      <c r="I174" s="210">
        <v>1900000</v>
      </c>
      <c r="J174" s="210">
        <v>2200000</v>
      </c>
      <c r="K174" s="210"/>
      <c r="L174" s="210">
        <f>J174</f>
        <v>2200000</v>
      </c>
      <c r="M174" s="209"/>
      <c r="N174" s="208"/>
      <c r="O174" s="4">
        <v>1900000</v>
      </c>
      <c r="P174" s="4">
        <v>2200000</v>
      </c>
      <c r="Q174" s="207">
        <f t="shared" si="14"/>
        <v>2200000</v>
      </c>
      <c r="R174" s="106"/>
      <c r="S174" s="94"/>
      <c r="T174" s="69">
        <f t="shared" si="15"/>
        <v>0</v>
      </c>
      <c r="U174" s="24">
        <f t="shared" si="16"/>
        <v>0</v>
      </c>
      <c r="V174" s="24">
        <f t="shared" si="17"/>
        <v>300000</v>
      </c>
      <c r="W174" s="24">
        <f t="shared" si="18"/>
        <v>0</v>
      </c>
    </row>
    <row r="175" spans="1:23" ht="18.75" x14ac:dyDescent="0.25">
      <c r="A175" s="200"/>
      <c r="B175" s="200"/>
      <c r="C175" s="209"/>
      <c r="D175" s="209" t="s">
        <v>792</v>
      </c>
      <c r="E175" s="209"/>
      <c r="F175" s="209"/>
      <c r="G175" s="212" t="s">
        <v>793</v>
      </c>
      <c r="H175" s="209" t="s">
        <v>1367</v>
      </c>
      <c r="I175" s="210">
        <v>1900000</v>
      </c>
      <c r="J175" s="210">
        <v>2200000</v>
      </c>
      <c r="K175" s="210"/>
      <c r="L175" s="210">
        <f>J175</f>
        <v>2200000</v>
      </c>
      <c r="M175" s="209"/>
      <c r="N175" s="208"/>
      <c r="O175" s="4">
        <v>1900000</v>
      </c>
      <c r="P175" s="4">
        <v>2200000</v>
      </c>
      <c r="Q175" s="207">
        <f t="shared" si="14"/>
        <v>2200000</v>
      </c>
      <c r="R175" s="106"/>
      <c r="S175" s="94"/>
      <c r="T175" s="69">
        <f t="shared" si="15"/>
        <v>0</v>
      </c>
      <c r="U175" s="24">
        <f t="shared" si="16"/>
        <v>0</v>
      </c>
      <c r="V175" s="24">
        <f t="shared" si="17"/>
        <v>300000</v>
      </c>
      <c r="W175" s="24">
        <f t="shared" si="18"/>
        <v>0</v>
      </c>
    </row>
    <row r="176" spans="1:23" ht="18.75" x14ac:dyDescent="0.25">
      <c r="A176" s="200"/>
      <c r="B176" s="200"/>
      <c r="C176" s="209"/>
      <c r="D176" s="209" t="s">
        <v>794</v>
      </c>
      <c r="E176" s="209"/>
      <c r="F176" s="209"/>
      <c r="G176" s="212" t="s">
        <v>795</v>
      </c>
      <c r="H176" s="209" t="s">
        <v>1367</v>
      </c>
      <c r="I176" s="210">
        <v>2400000</v>
      </c>
      <c r="J176" s="210">
        <v>3000000</v>
      </c>
      <c r="K176" s="210"/>
      <c r="L176" s="210">
        <f>J176</f>
        <v>3000000</v>
      </c>
      <c r="M176" s="209"/>
      <c r="N176" s="208"/>
      <c r="O176" s="4">
        <v>2400000</v>
      </c>
      <c r="P176" s="4">
        <v>3000000</v>
      </c>
      <c r="Q176" s="207">
        <f t="shared" si="14"/>
        <v>3000000</v>
      </c>
      <c r="R176" s="106"/>
      <c r="S176" s="94"/>
      <c r="T176" s="69">
        <f t="shared" si="15"/>
        <v>0</v>
      </c>
      <c r="U176" s="24">
        <f t="shared" si="16"/>
        <v>0</v>
      </c>
      <c r="V176" s="24">
        <f t="shared" si="17"/>
        <v>600000</v>
      </c>
      <c r="W176" s="24">
        <f t="shared" si="18"/>
        <v>0</v>
      </c>
    </row>
    <row r="177" spans="1:23" ht="18.75" x14ac:dyDescent="0.25">
      <c r="A177" s="200"/>
      <c r="B177" s="200"/>
      <c r="C177" s="209"/>
      <c r="D177" s="209" t="s">
        <v>796</v>
      </c>
      <c r="E177" s="209"/>
      <c r="F177" s="209"/>
      <c r="G177" s="212" t="s">
        <v>797</v>
      </c>
      <c r="H177" s="209" t="s">
        <v>1367</v>
      </c>
      <c r="I177" s="210">
        <v>3100000</v>
      </c>
      <c r="J177" s="210">
        <v>3700000</v>
      </c>
      <c r="K177" s="210"/>
      <c r="L177" s="210">
        <v>3500000</v>
      </c>
      <c r="M177" s="209"/>
      <c r="N177" s="208"/>
      <c r="O177" s="4">
        <v>3100000</v>
      </c>
      <c r="P177" s="4">
        <v>3700000</v>
      </c>
      <c r="Q177" s="207">
        <f t="shared" si="14"/>
        <v>3500000</v>
      </c>
      <c r="R177" s="106"/>
      <c r="S177" s="94"/>
      <c r="T177" s="69">
        <f t="shared" si="15"/>
        <v>0</v>
      </c>
      <c r="U177" s="24">
        <f t="shared" si="16"/>
        <v>0</v>
      </c>
      <c r="V177" s="24">
        <f t="shared" si="17"/>
        <v>400000</v>
      </c>
      <c r="W177" s="24">
        <f t="shared" si="18"/>
        <v>200000</v>
      </c>
    </row>
    <row r="178" spans="1:23" ht="18.75" x14ac:dyDescent="0.25">
      <c r="A178" s="200"/>
      <c r="B178" s="200"/>
      <c r="C178" s="209"/>
      <c r="D178" s="209" t="s">
        <v>798</v>
      </c>
      <c r="E178" s="209"/>
      <c r="F178" s="209"/>
      <c r="G178" s="212" t="s">
        <v>799</v>
      </c>
      <c r="H178" s="209" t="s">
        <v>1367</v>
      </c>
      <c r="I178" s="210">
        <v>8820000</v>
      </c>
      <c r="J178" s="210">
        <v>12600000</v>
      </c>
      <c r="K178" s="210"/>
      <c r="L178" s="210">
        <f t="shared" si="19"/>
        <v>10710000</v>
      </c>
      <c r="M178" s="209"/>
      <c r="N178" s="208"/>
      <c r="O178" s="4">
        <v>8820000</v>
      </c>
      <c r="P178" s="4">
        <v>12600000</v>
      </c>
      <c r="Q178" s="207">
        <f t="shared" si="14"/>
        <v>10710000</v>
      </c>
      <c r="R178" s="106"/>
      <c r="S178" s="94"/>
      <c r="T178" s="69">
        <f t="shared" si="15"/>
        <v>0</v>
      </c>
      <c r="U178" s="24">
        <f t="shared" si="16"/>
        <v>0</v>
      </c>
      <c r="V178" s="24">
        <f t="shared" si="17"/>
        <v>1890000</v>
      </c>
      <c r="W178" s="24">
        <f t="shared" si="18"/>
        <v>1890000</v>
      </c>
    </row>
    <row r="179" spans="1:23" ht="15.75" x14ac:dyDescent="0.25">
      <c r="A179" s="200"/>
      <c r="B179" s="200"/>
      <c r="C179" s="209"/>
      <c r="D179" s="209" t="s">
        <v>800</v>
      </c>
      <c r="E179" s="209"/>
      <c r="F179" s="209"/>
      <c r="G179" s="212" t="s">
        <v>604</v>
      </c>
      <c r="H179" s="209"/>
      <c r="I179" s="210"/>
      <c r="J179" s="210"/>
      <c r="K179" s="210"/>
      <c r="L179" s="210"/>
      <c r="M179" s="209"/>
      <c r="N179" s="208"/>
      <c r="O179" s="211"/>
      <c r="P179" s="211"/>
      <c r="Q179" s="207"/>
      <c r="R179" s="106"/>
      <c r="S179" s="94"/>
      <c r="T179" s="69">
        <f t="shared" si="15"/>
        <v>0</v>
      </c>
      <c r="U179" s="24">
        <f t="shared" si="16"/>
        <v>0</v>
      </c>
      <c r="V179" s="24">
        <f t="shared" si="17"/>
        <v>0</v>
      </c>
      <c r="W179" s="24">
        <f t="shared" si="18"/>
        <v>0</v>
      </c>
    </row>
    <row r="180" spans="1:23" ht="24" customHeight="1" x14ac:dyDescent="0.25">
      <c r="A180" s="200"/>
      <c r="B180" s="200"/>
      <c r="C180" s="209"/>
      <c r="D180" s="209"/>
      <c r="E180" s="209" t="s">
        <v>801</v>
      </c>
      <c r="F180" s="209"/>
      <c r="G180" s="290" t="s">
        <v>540</v>
      </c>
      <c r="H180" s="209" t="s">
        <v>1367</v>
      </c>
      <c r="I180" s="210">
        <v>910000</v>
      </c>
      <c r="J180" s="210">
        <v>1300000</v>
      </c>
      <c r="K180" s="210"/>
      <c r="L180" s="210">
        <f>J180</f>
        <v>1300000</v>
      </c>
      <c r="M180" s="209"/>
      <c r="N180" s="208"/>
      <c r="O180" s="4">
        <v>910000</v>
      </c>
      <c r="P180" s="4">
        <v>1300000</v>
      </c>
      <c r="Q180" s="207">
        <f t="shared" si="14"/>
        <v>1300000</v>
      </c>
      <c r="R180" s="106"/>
      <c r="S180" s="94"/>
      <c r="T180" s="69">
        <f t="shared" si="15"/>
        <v>0</v>
      </c>
      <c r="U180" s="24">
        <f t="shared" si="16"/>
        <v>0</v>
      </c>
      <c r="V180" s="24">
        <f t="shared" si="17"/>
        <v>390000</v>
      </c>
      <c r="W180" s="24">
        <f t="shared" si="18"/>
        <v>0</v>
      </c>
    </row>
    <row r="181" spans="1:23" ht="24" customHeight="1" x14ac:dyDescent="0.25">
      <c r="A181" s="200"/>
      <c r="B181" s="200"/>
      <c r="C181" s="209"/>
      <c r="D181" s="209"/>
      <c r="E181" s="209" t="s">
        <v>802</v>
      </c>
      <c r="F181" s="209"/>
      <c r="G181" s="290" t="s">
        <v>543</v>
      </c>
      <c r="H181" s="209" t="s">
        <v>1367</v>
      </c>
      <c r="I181" s="210">
        <v>2000000</v>
      </c>
      <c r="J181" s="210">
        <v>2600000</v>
      </c>
      <c r="K181" s="210"/>
      <c r="L181" s="210">
        <f>J181</f>
        <v>2600000</v>
      </c>
      <c r="M181" s="209"/>
      <c r="N181" s="208"/>
      <c r="O181" s="4">
        <v>2000000</v>
      </c>
      <c r="P181" s="4">
        <v>2600000</v>
      </c>
      <c r="Q181" s="207">
        <f t="shared" si="14"/>
        <v>2600000</v>
      </c>
      <c r="R181" s="106"/>
      <c r="S181" s="94"/>
      <c r="T181" s="69">
        <f t="shared" si="15"/>
        <v>0</v>
      </c>
      <c r="U181" s="24">
        <f t="shared" si="16"/>
        <v>0</v>
      </c>
      <c r="V181" s="24">
        <f t="shared" si="17"/>
        <v>600000</v>
      </c>
      <c r="W181" s="24">
        <f t="shared" si="18"/>
        <v>0</v>
      </c>
    </row>
    <row r="182" spans="1:23" ht="24" customHeight="1" x14ac:dyDescent="0.25">
      <c r="A182" s="200"/>
      <c r="B182" s="200"/>
      <c r="C182" s="209"/>
      <c r="D182" s="209"/>
      <c r="E182" s="209" t="s">
        <v>803</v>
      </c>
      <c r="F182" s="209"/>
      <c r="G182" s="290" t="s">
        <v>775</v>
      </c>
      <c r="H182" s="209" t="s">
        <v>1367</v>
      </c>
      <c r="I182" s="210">
        <v>3500000</v>
      </c>
      <c r="J182" s="210">
        <v>5000000</v>
      </c>
      <c r="K182" s="210"/>
      <c r="L182" s="210">
        <f t="shared" si="19"/>
        <v>4250000</v>
      </c>
      <c r="M182" s="209"/>
      <c r="N182" s="208"/>
      <c r="O182" s="4">
        <v>3500000</v>
      </c>
      <c r="P182" s="4">
        <v>5000000</v>
      </c>
      <c r="Q182" s="207">
        <f t="shared" si="14"/>
        <v>4250000</v>
      </c>
      <c r="R182" s="106"/>
      <c r="S182" s="94"/>
      <c r="T182" s="69">
        <f t="shared" si="15"/>
        <v>0</v>
      </c>
      <c r="U182" s="24">
        <f t="shared" si="16"/>
        <v>0</v>
      </c>
      <c r="V182" s="24">
        <f t="shared" si="17"/>
        <v>750000</v>
      </c>
      <c r="W182" s="24">
        <f t="shared" si="18"/>
        <v>750000</v>
      </c>
    </row>
    <row r="183" spans="1:23" ht="15.75" x14ac:dyDescent="0.25">
      <c r="A183" s="200"/>
      <c r="B183" s="200"/>
      <c r="C183" s="209" t="s">
        <v>804</v>
      </c>
      <c r="D183" s="209"/>
      <c r="E183" s="209"/>
      <c r="F183" s="209"/>
      <c r="G183" s="213" t="s">
        <v>805</v>
      </c>
      <c r="H183" s="209"/>
      <c r="I183" s="210"/>
      <c r="J183" s="210"/>
      <c r="K183" s="210">
        <v>2800000</v>
      </c>
      <c r="L183" s="210"/>
      <c r="M183" s="209"/>
      <c r="N183" s="208"/>
      <c r="O183" s="211"/>
      <c r="P183" s="211"/>
      <c r="Q183" s="207"/>
      <c r="R183" s="106"/>
      <c r="S183" s="94"/>
      <c r="T183" s="69">
        <f t="shared" si="15"/>
        <v>0</v>
      </c>
      <c r="U183" s="24">
        <f t="shared" si="16"/>
        <v>0</v>
      </c>
      <c r="V183" s="24">
        <f t="shared" si="17"/>
        <v>0</v>
      </c>
      <c r="W183" s="24">
        <f t="shared" si="18"/>
        <v>0</v>
      </c>
    </row>
    <row r="184" spans="1:23" ht="18.75" x14ac:dyDescent="0.25">
      <c r="A184" s="200"/>
      <c r="B184" s="200"/>
      <c r="C184" s="209"/>
      <c r="D184" s="209" t="s">
        <v>806</v>
      </c>
      <c r="E184" s="209"/>
      <c r="F184" s="209"/>
      <c r="G184" s="212" t="s">
        <v>807</v>
      </c>
      <c r="H184" s="209" t="s">
        <v>1367</v>
      </c>
      <c r="I184" s="210">
        <v>2100000</v>
      </c>
      <c r="J184" s="210">
        <v>2800000</v>
      </c>
      <c r="K184" s="210"/>
      <c r="L184" s="210">
        <f>J184</f>
        <v>2800000</v>
      </c>
      <c r="M184" s="209"/>
      <c r="N184" s="208"/>
      <c r="O184" s="4">
        <v>2100000</v>
      </c>
      <c r="P184" s="4">
        <v>2800000</v>
      </c>
      <c r="Q184" s="207">
        <f t="shared" si="14"/>
        <v>2800000</v>
      </c>
      <c r="R184" s="106"/>
      <c r="S184" s="94"/>
      <c r="T184" s="69">
        <f t="shared" si="15"/>
        <v>0</v>
      </c>
      <c r="U184" s="24">
        <f t="shared" si="16"/>
        <v>0</v>
      </c>
      <c r="V184" s="24">
        <f t="shared" si="17"/>
        <v>700000</v>
      </c>
      <c r="W184" s="24">
        <f t="shared" si="18"/>
        <v>0</v>
      </c>
    </row>
    <row r="185" spans="1:23" ht="18.75" x14ac:dyDescent="0.25">
      <c r="A185" s="200"/>
      <c r="B185" s="200"/>
      <c r="C185" s="209"/>
      <c r="D185" s="209" t="s">
        <v>808</v>
      </c>
      <c r="E185" s="209"/>
      <c r="F185" s="209"/>
      <c r="G185" s="212" t="s">
        <v>809</v>
      </c>
      <c r="H185" s="209" t="s">
        <v>1367</v>
      </c>
      <c r="I185" s="210">
        <v>2800000</v>
      </c>
      <c r="J185" s="210">
        <v>3000000</v>
      </c>
      <c r="K185" s="210"/>
      <c r="L185" s="210">
        <f t="shared" si="19"/>
        <v>2900000</v>
      </c>
      <c r="M185" s="209"/>
      <c r="N185" s="208"/>
      <c r="O185" s="4">
        <v>2800000</v>
      </c>
      <c r="P185" s="4">
        <v>3000000</v>
      </c>
      <c r="Q185" s="207">
        <f t="shared" si="14"/>
        <v>2900000</v>
      </c>
      <c r="R185" s="106"/>
      <c r="S185" s="94"/>
      <c r="T185" s="69">
        <f t="shared" si="15"/>
        <v>0</v>
      </c>
      <c r="U185" s="24">
        <f t="shared" si="16"/>
        <v>0</v>
      </c>
      <c r="V185" s="24">
        <f t="shared" si="17"/>
        <v>100000</v>
      </c>
      <c r="W185" s="24">
        <f t="shared" si="18"/>
        <v>100000</v>
      </c>
    </row>
    <row r="186" spans="1:23" ht="18.75" x14ac:dyDescent="0.25">
      <c r="A186" s="200"/>
      <c r="B186" s="200"/>
      <c r="C186" s="209"/>
      <c r="D186" s="209" t="s">
        <v>810</v>
      </c>
      <c r="E186" s="209"/>
      <c r="F186" s="209"/>
      <c r="G186" s="212" t="s">
        <v>811</v>
      </c>
      <c r="H186" s="209" t="s">
        <v>1367</v>
      </c>
      <c r="I186" s="210">
        <v>2100000</v>
      </c>
      <c r="J186" s="210">
        <v>3000000</v>
      </c>
      <c r="K186" s="210"/>
      <c r="L186" s="210">
        <f>K183</f>
        <v>2800000</v>
      </c>
      <c r="M186" s="209"/>
      <c r="N186" s="208"/>
      <c r="O186" s="4">
        <v>2100000</v>
      </c>
      <c r="P186" s="4">
        <v>3000000</v>
      </c>
      <c r="Q186" s="207">
        <f t="shared" si="14"/>
        <v>2800000</v>
      </c>
      <c r="R186" s="106"/>
      <c r="S186" s="94"/>
      <c r="T186" s="69">
        <f t="shared" si="15"/>
        <v>0</v>
      </c>
      <c r="U186" s="24">
        <f t="shared" si="16"/>
        <v>0</v>
      </c>
      <c r="V186" s="24">
        <f t="shared" si="17"/>
        <v>700000</v>
      </c>
      <c r="W186" s="24">
        <f t="shared" si="18"/>
        <v>200000</v>
      </c>
    </row>
    <row r="187" spans="1:23" ht="18.75" x14ac:dyDescent="0.25">
      <c r="A187" s="200"/>
      <c r="B187" s="200"/>
      <c r="C187" s="209"/>
      <c r="D187" s="209" t="s">
        <v>812</v>
      </c>
      <c r="E187" s="209"/>
      <c r="F187" s="209"/>
      <c r="G187" s="212" t="s">
        <v>813</v>
      </c>
      <c r="H187" s="209" t="s">
        <v>1367</v>
      </c>
      <c r="I187" s="210">
        <v>2300000</v>
      </c>
      <c r="J187" s="210">
        <v>3000000</v>
      </c>
      <c r="K187" s="210"/>
      <c r="L187" s="210">
        <f>K183</f>
        <v>2800000</v>
      </c>
      <c r="M187" s="209"/>
      <c r="N187" s="208"/>
      <c r="O187" s="4">
        <v>2300000</v>
      </c>
      <c r="P187" s="4">
        <v>3000000</v>
      </c>
      <c r="Q187" s="207">
        <f t="shared" si="14"/>
        <v>2800000</v>
      </c>
      <c r="R187" s="106"/>
      <c r="S187" s="94"/>
      <c r="T187" s="69">
        <f t="shared" si="15"/>
        <v>0</v>
      </c>
      <c r="U187" s="24">
        <f t="shared" si="16"/>
        <v>0</v>
      </c>
      <c r="V187" s="24">
        <f t="shared" si="17"/>
        <v>500000</v>
      </c>
      <c r="W187" s="24">
        <f t="shared" si="18"/>
        <v>200000</v>
      </c>
    </row>
    <row r="188" spans="1:23" ht="18.75" x14ac:dyDescent="0.25">
      <c r="A188" s="200"/>
      <c r="B188" s="200"/>
      <c r="C188" s="209"/>
      <c r="D188" s="209" t="s">
        <v>814</v>
      </c>
      <c r="E188" s="209"/>
      <c r="F188" s="209"/>
      <c r="G188" s="212" t="s">
        <v>815</v>
      </c>
      <c r="H188" s="209" t="s">
        <v>1367</v>
      </c>
      <c r="I188" s="210">
        <v>2800000</v>
      </c>
      <c r="J188" s="210">
        <v>3000000</v>
      </c>
      <c r="K188" s="210"/>
      <c r="L188" s="210">
        <f t="shared" si="19"/>
        <v>2900000</v>
      </c>
      <c r="M188" s="209"/>
      <c r="N188" s="208"/>
      <c r="O188" s="4">
        <v>2800000</v>
      </c>
      <c r="P188" s="4">
        <v>3000000</v>
      </c>
      <c r="Q188" s="207">
        <f t="shared" si="14"/>
        <v>2900000</v>
      </c>
      <c r="R188" s="106"/>
      <c r="S188" s="94"/>
      <c r="T188" s="69">
        <f t="shared" si="15"/>
        <v>0</v>
      </c>
      <c r="U188" s="24">
        <f t="shared" si="16"/>
        <v>0</v>
      </c>
      <c r="V188" s="24">
        <f t="shared" si="17"/>
        <v>100000</v>
      </c>
      <c r="W188" s="24">
        <f t="shared" si="18"/>
        <v>100000</v>
      </c>
    </row>
    <row r="189" spans="1:23" ht="18.75" x14ac:dyDescent="0.25">
      <c r="A189" s="200"/>
      <c r="B189" s="200"/>
      <c r="C189" s="209"/>
      <c r="D189" s="209" t="s">
        <v>816</v>
      </c>
      <c r="E189" s="209"/>
      <c r="F189" s="209"/>
      <c r="G189" s="212" t="s">
        <v>817</v>
      </c>
      <c r="H189" s="209" t="s">
        <v>1367</v>
      </c>
      <c r="I189" s="210">
        <v>1400000</v>
      </c>
      <c r="J189" s="210">
        <v>2000000</v>
      </c>
      <c r="K189" s="210"/>
      <c r="L189" s="210">
        <f>J189</f>
        <v>2000000</v>
      </c>
      <c r="M189" s="209"/>
      <c r="N189" s="208"/>
      <c r="O189" s="4">
        <v>1400000</v>
      </c>
      <c r="P189" s="4">
        <v>2000000</v>
      </c>
      <c r="Q189" s="207">
        <f t="shared" si="14"/>
        <v>2000000</v>
      </c>
      <c r="R189" s="106"/>
      <c r="S189" s="94"/>
      <c r="T189" s="69">
        <f t="shared" si="15"/>
        <v>0</v>
      </c>
      <c r="U189" s="24">
        <f t="shared" si="16"/>
        <v>0</v>
      </c>
      <c r="V189" s="24">
        <f t="shared" si="17"/>
        <v>600000</v>
      </c>
      <c r="W189" s="24">
        <f t="shared" si="18"/>
        <v>0</v>
      </c>
    </row>
    <row r="190" spans="1:23" ht="15.75" x14ac:dyDescent="0.25">
      <c r="A190" s="200"/>
      <c r="B190" s="200"/>
      <c r="C190" s="209"/>
      <c r="D190" s="209" t="s">
        <v>818</v>
      </c>
      <c r="E190" s="209"/>
      <c r="F190" s="209"/>
      <c r="G190" s="212" t="s">
        <v>604</v>
      </c>
      <c r="H190" s="209"/>
      <c r="I190" s="210"/>
      <c r="J190" s="210"/>
      <c r="K190" s="210"/>
      <c r="L190" s="210"/>
      <c r="M190" s="209"/>
      <c r="N190" s="208"/>
      <c r="O190" s="211"/>
      <c r="P190" s="211"/>
      <c r="Q190" s="207"/>
      <c r="R190" s="106"/>
      <c r="S190" s="94"/>
      <c r="T190" s="69">
        <f t="shared" si="15"/>
        <v>0</v>
      </c>
      <c r="U190" s="24">
        <f t="shared" si="16"/>
        <v>0</v>
      </c>
      <c r="V190" s="24">
        <f t="shared" si="17"/>
        <v>0</v>
      </c>
      <c r="W190" s="24">
        <f t="shared" si="18"/>
        <v>0</v>
      </c>
    </row>
    <row r="191" spans="1:23" ht="21" customHeight="1" x14ac:dyDescent="0.25">
      <c r="A191" s="200"/>
      <c r="B191" s="200"/>
      <c r="C191" s="209"/>
      <c r="D191" s="209"/>
      <c r="E191" s="209" t="s">
        <v>996</v>
      </c>
      <c r="F191" s="209"/>
      <c r="G191" s="212" t="s">
        <v>540</v>
      </c>
      <c r="H191" s="209" t="s">
        <v>1367</v>
      </c>
      <c r="I191" s="210">
        <v>1000000</v>
      </c>
      <c r="J191" s="210">
        <v>1300000</v>
      </c>
      <c r="K191" s="210"/>
      <c r="L191" s="210">
        <f>J191</f>
        <v>1300000</v>
      </c>
      <c r="M191" s="209"/>
      <c r="N191" s="208"/>
      <c r="O191" s="4">
        <v>1000000</v>
      </c>
      <c r="P191" s="4">
        <v>1300000</v>
      </c>
      <c r="Q191" s="207">
        <f t="shared" si="14"/>
        <v>1300000</v>
      </c>
      <c r="R191" s="106"/>
      <c r="S191" s="94"/>
      <c r="T191" s="69">
        <f t="shared" si="15"/>
        <v>0</v>
      </c>
      <c r="U191" s="24">
        <f t="shared" si="16"/>
        <v>0</v>
      </c>
      <c r="V191" s="24">
        <f t="shared" si="17"/>
        <v>300000</v>
      </c>
      <c r="W191" s="24">
        <f t="shared" si="18"/>
        <v>0</v>
      </c>
    </row>
    <row r="192" spans="1:23" ht="21" customHeight="1" x14ac:dyDescent="0.25">
      <c r="A192" s="200"/>
      <c r="B192" s="200"/>
      <c r="C192" s="209"/>
      <c r="D192" s="209"/>
      <c r="E192" s="209" t="s">
        <v>997</v>
      </c>
      <c r="F192" s="209"/>
      <c r="G192" s="212" t="s">
        <v>543</v>
      </c>
      <c r="H192" s="209" t="s">
        <v>1367</v>
      </c>
      <c r="I192" s="210">
        <v>2000000</v>
      </c>
      <c r="J192" s="210">
        <v>2800000</v>
      </c>
      <c r="K192" s="210"/>
      <c r="L192" s="210">
        <f>K183</f>
        <v>2800000</v>
      </c>
      <c r="M192" s="209"/>
      <c r="N192" s="208"/>
      <c r="O192" s="4">
        <v>2000000</v>
      </c>
      <c r="P192" s="4">
        <v>2800000</v>
      </c>
      <c r="Q192" s="207">
        <f t="shared" si="14"/>
        <v>2800000</v>
      </c>
      <c r="R192" s="106"/>
      <c r="S192" s="94"/>
      <c r="T192" s="69">
        <f t="shared" si="15"/>
        <v>0</v>
      </c>
      <c r="U192" s="24">
        <f t="shared" si="16"/>
        <v>0</v>
      </c>
      <c r="V192" s="24">
        <f t="shared" si="17"/>
        <v>800000</v>
      </c>
      <c r="W192" s="24">
        <f t="shared" si="18"/>
        <v>0</v>
      </c>
    </row>
    <row r="193" spans="1:23" ht="21" customHeight="1" x14ac:dyDescent="0.25">
      <c r="A193" s="200"/>
      <c r="B193" s="200"/>
      <c r="C193" s="209"/>
      <c r="D193" s="209"/>
      <c r="E193" s="209" t="s">
        <v>998</v>
      </c>
      <c r="F193" s="209"/>
      <c r="G193" s="212" t="s">
        <v>775</v>
      </c>
      <c r="H193" s="209" t="s">
        <v>1367</v>
      </c>
      <c r="I193" s="210">
        <v>3500000</v>
      </c>
      <c r="J193" s="210">
        <v>4000000</v>
      </c>
      <c r="K193" s="210"/>
      <c r="L193" s="210">
        <f t="shared" si="19"/>
        <v>3750000</v>
      </c>
      <c r="M193" s="209"/>
      <c r="N193" s="208"/>
      <c r="O193" s="4">
        <v>3500000</v>
      </c>
      <c r="P193" s="4">
        <v>4000000</v>
      </c>
      <c r="Q193" s="207">
        <f t="shared" si="14"/>
        <v>3750000</v>
      </c>
      <c r="R193" s="106"/>
      <c r="S193" s="94"/>
      <c r="T193" s="69">
        <f t="shared" si="15"/>
        <v>0</v>
      </c>
      <c r="U193" s="24">
        <f t="shared" si="16"/>
        <v>0</v>
      </c>
      <c r="V193" s="24">
        <f t="shared" si="17"/>
        <v>250000</v>
      </c>
      <c r="W193" s="24">
        <f t="shared" si="18"/>
        <v>250000</v>
      </c>
    </row>
    <row r="194" spans="1:23" ht="15.75" x14ac:dyDescent="0.25">
      <c r="A194" s="200"/>
      <c r="B194" s="200"/>
      <c r="C194" s="209" t="s">
        <v>819</v>
      </c>
      <c r="D194" s="209"/>
      <c r="E194" s="209"/>
      <c r="F194" s="209"/>
      <c r="G194" s="213" t="s">
        <v>820</v>
      </c>
      <c r="H194" s="209"/>
      <c r="I194" s="210"/>
      <c r="J194" s="210"/>
      <c r="K194" s="210">
        <v>2700000</v>
      </c>
      <c r="L194" s="210"/>
      <c r="M194" s="209"/>
      <c r="N194" s="208"/>
      <c r="O194" s="211"/>
      <c r="P194" s="211"/>
      <c r="Q194" s="207"/>
      <c r="R194" s="106"/>
      <c r="S194" s="94"/>
      <c r="T194" s="69">
        <f t="shared" si="15"/>
        <v>0</v>
      </c>
      <c r="U194" s="24">
        <f t="shared" si="16"/>
        <v>0</v>
      </c>
      <c r="V194" s="24">
        <f t="shared" si="17"/>
        <v>0</v>
      </c>
      <c r="W194" s="24">
        <f t="shared" si="18"/>
        <v>0</v>
      </c>
    </row>
    <row r="195" spans="1:23" ht="18.75" x14ac:dyDescent="0.25">
      <c r="A195" s="200"/>
      <c r="B195" s="200"/>
      <c r="C195" s="209"/>
      <c r="D195" s="209" t="s">
        <v>821</v>
      </c>
      <c r="E195" s="209"/>
      <c r="F195" s="209"/>
      <c r="G195" s="212" t="s">
        <v>822</v>
      </c>
      <c r="H195" s="209" t="s">
        <v>1367</v>
      </c>
      <c r="I195" s="210">
        <v>1100000</v>
      </c>
      <c r="J195" s="210">
        <v>1200000</v>
      </c>
      <c r="K195" s="210"/>
      <c r="L195" s="210">
        <f>J195</f>
        <v>1200000</v>
      </c>
      <c r="M195" s="209"/>
      <c r="N195" s="208"/>
      <c r="O195" s="4">
        <v>1100000</v>
      </c>
      <c r="P195" s="4">
        <v>1200000</v>
      </c>
      <c r="Q195" s="207">
        <f t="shared" si="14"/>
        <v>1200000</v>
      </c>
      <c r="R195" s="106"/>
      <c r="S195" s="94"/>
      <c r="T195" s="69">
        <f t="shared" si="15"/>
        <v>0</v>
      </c>
      <c r="U195" s="24">
        <f t="shared" si="16"/>
        <v>0</v>
      </c>
      <c r="V195" s="24">
        <f t="shared" si="17"/>
        <v>100000</v>
      </c>
      <c r="W195" s="24">
        <f t="shared" si="18"/>
        <v>0</v>
      </c>
    </row>
    <row r="196" spans="1:23" ht="18.75" x14ac:dyDescent="0.25">
      <c r="A196" s="200"/>
      <c r="B196" s="200"/>
      <c r="C196" s="209"/>
      <c r="D196" s="209" t="s">
        <v>823</v>
      </c>
      <c r="E196" s="209"/>
      <c r="F196" s="209"/>
      <c r="G196" s="212" t="s">
        <v>824</v>
      </c>
      <c r="H196" s="209" t="s">
        <v>1367</v>
      </c>
      <c r="I196" s="210">
        <v>4100000</v>
      </c>
      <c r="J196" s="210">
        <v>5000000</v>
      </c>
      <c r="K196" s="210"/>
      <c r="L196" s="210">
        <f t="shared" si="19"/>
        <v>4550000</v>
      </c>
      <c r="M196" s="209"/>
      <c r="N196" s="208"/>
      <c r="O196" s="4">
        <v>4100000</v>
      </c>
      <c r="P196" s="4">
        <v>5000000</v>
      </c>
      <c r="Q196" s="207">
        <f t="shared" si="14"/>
        <v>4550000</v>
      </c>
      <c r="R196" s="106"/>
      <c r="S196" s="94"/>
      <c r="T196" s="69">
        <f t="shared" si="15"/>
        <v>0</v>
      </c>
      <c r="U196" s="24">
        <f t="shared" si="16"/>
        <v>0</v>
      </c>
      <c r="V196" s="24">
        <f t="shared" si="17"/>
        <v>450000</v>
      </c>
      <c r="W196" s="24">
        <f t="shared" si="18"/>
        <v>450000</v>
      </c>
    </row>
    <row r="197" spans="1:23" ht="18.75" x14ac:dyDescent="0.25">
      <c r="A197" s="200"/>
      <c r="B197" s="200"/>
      <c r="C197" s="209"/>
      <c r="D197" s="209" t="s">
        <v>825</v>
      </c>
      <c r="E197" s="209"/>
      <c r="F197" s="209"/>
      <c r="G197" s="212" t="s">
        <v>826</v>
      </c>
      <c r="H197" s="209" t="s">
        <v>1367</v>
      </c>
      <c r="I197" s="210">
        <v>840000</v>
      </c>
      <c r="J197" s="210">
        <v>1000000</v>
      </c>
      <c r="K197" s="210"/>
      <c r="L197" s="210">
        <f>J197</f>
        <v>1000000</v>
      </c>
      <c r="M197" s="209"/>
      <c r="N197" s="208"/>
      <c r="O197" s="4">
        <v>840000</v>
      </c>
      <c r="P197" s="4">
        <v>1000000</v>
      </c>
      <c r="Q197" s="207">
        <f t="shared" si="14"/>
        <v>1000000</v>
      </c>
      <c r="R197" s="106"/>
      <c r="S197" s="94"/>
      <c r="T197" s="69">
        <f t="shared" si="15"/>
        <v>0</v>
      </c>
      <c r="U197" s="24">
        <f t="shared" si="16"/>
        <v>0</v>
      </c>
      <c r="V197" s="24">
        <f t="shared" si="17"/>
        <v>160000</v>
      </c>
      <c r="W197" s="24">
        <f t="shared" si="18"/>
        <v>0</v>
      </c>
    </row>
    <row r="198" spans="1:23" ht="15.75" x14ac:dyDescent="0.25">
      <c r="A198" s="200"/>
      <c r="B198" s="200"/>
      <c r="C198" s="209"/>
      <c r="D198" s="209" t="s">
        <v>827</v>
      </c>
      <c r="E198" s="209"/>
      <c r="F198" s="209"/>
      <c r="G198" s="212" t="s">
        <v>604</v>
      </c>
      <c r="H198" s="209"/>
      <c r="I198" s="210"/>
      <c r="J198" s="210"/>
      <c r="K198" s="210"/>
      <c r="L198" s="210"/>
      <c r="M198" s="209"/>
      <c r="N198" s="208"/>
      <c r="O198" s="211"/>
      <c r="P198" s="211"/>
      <c r="Q198" s="207"/>
      <c r="R198" s="106"/>
      <c r="S198" s="94"/>
      <c r="T198" s="69">
        <f t="shared" si="15"/>
        <v>0</v>
      </c>
      <c r="U198" s="24">
        <f t="shared" si="16"/>
        <v>0</v>
      </c>
      <c r="V198" s="24">
        <f t="shared" si="17"/>
        <v>0</v>
      </c>
      <c r="W198" s="24">
        <f t="shared" si="18"/>
        <v>0</v>
      </c>
    </row>
    <row r="199" spans="1:23" ht="24" customHeight="1" x14ac:dyDescent="0.25">
      <c r="A199" s="200"/>
      <c r="B199" s="200"/>
      <c r="C199" s="209"/>
      <c r="D199" s="209"/>
      <c r="E199" s="209" t="s">
        <v>828</v>
      </c>
      <c r="F199" s="209"/>
      <c r="G199" s="212" t="s">
        <v>540</v>
      </c>
      <c r="H199" s="209" t="s">
        <v>1367</v>
      </c>
      <c r="I199" s="210">
        <v>800000</v>
      </c>
      <c r="J199" s="210">
        <v>1000000</v>
      </c>
      <c r="K199" s="210"/>
      <c r="L199" s="210">
        <f>J199</f>
        <v>1000000</v>
      </c>
      <c r="M199" s="209"/>
      <c r="N199" s="208"/>
      <c r="O199" s="4">
        <v>800000</v>
      </c>
      <c r="P199" s="4">
        <v>1000000</v>
      </c>
      <c r="Q199" s="207">
        <f t="shared" si="14"/>
        <v>1000000</v>
      </c>
      <c r="R199" s="106"/>
      <c r="S199" s="94"/>
      <c r="T199" s="69">
        <f t="shared" si="15"/>
        <v>0</v>
      </c>
      <c r="U199" s="24">
        <f t="shared" si="16"/>
        <v>0</v>
      </c>
      <c r="V199" s="24">
        <f t="shared" si="17"/>
        <v>200000</v>
      </c>
      <c r="W199" s="24">
        <f t="shared" si="18"/>
        <v>0</v>
      </c>
    </row>
    <row r="200" spans="1:23" ht="24" customHeight="1" x14ac:dyDescent="0.25">
      <c r="A200" s="200"/>
      <c r="B200" s="200"/>
      <c r="C200" s="209"/>
      <c r="D200" s="209"/>
      <c r="E200" s="209" t="s">
        <v>829</v>
      </c>
      <c r="F200" s="209"/>
      <c r="G200" s="212" t="s">
        <v>830</v>
      </c>
      <c r="H200" s="209" t="s">
        <v>1367</v>
      </c>
      <c r="I200" s="210">
        <v>1960000</v>
      </c>
      <c r="J200" s="210">
        <v>2800000</v>
      </c>
      <c r="K200" s="210"/>
      <c r="L200" s="210">
        <f>K194</f>
        <v>2700000</v>
      </c>
      <c r="M200" s="209"/>
      <c r="N200" s="208"/>
      <c r="O200" s="4">
        <v>1960000</v>
      </c>
      <c r="P200" s="4">
        <v>2800000</v>
      </c>
      <c r="Q200" s="207">
        <f t="shared" si="14"/>
        <v>2700000</v>
      </c>
      <c r="R200" s="106"/>
      <c r="S200" s="94"/>
      <c r="T200" s="69">
        <f t="shared" si="15"/>
        <v>0</v>
      </c>
      <c r="U200" s="24">
        <f t="shared" si="16"/>
        <v>0</v>
      </c>
      <c r="V200" s="24">
        <f t="shared" si="17"/>
        <v>740000</v>
      </c>
      <c r="W200" s="24">
        <f t="shared" si="18"/>
        <v>100000</v>
      </c>
    </row>
    <row r="201" spans="1:23" ht="24" customHeight="1" x14ac:dyDescent="0.25">
      <c r="A201" s="200"/>
      <c r="B201" s="200" t="s">
        <v>831</v>
      </c>
      <c r="C201" s="209"/>
      <c r="D201" s="209"/>
      <c r="E201" s="209"/>
      <c r="F201" s="209"/>
      <c r="G201" s="204" t="s">
        <v>832</v>
      </c>
      <c r="H201" s="209"/>
      <c r="I201" s="210"/>
      <c r="J201" s="210"/>
      <c r="K201" s="210"/>
      <c r="L201" s="210"/>
      <c r="M201" s="209"/>
      <c r="N201" s="208"/>
      <c r="O201" s="5"/>
      <c r="P201" s="5"/>
      <c r="Q201" s="207"/>
      <c r="R201" s="106"/>
      <c r="S201" s="94"/>
      <c r="T201" s="69">
        <f t="shared" si="15"/>
        <v>0</v>
      </c>
      <c r="U201" s="24">
        <f t="shared" si="16"/>
        <v>0</v>
      </c>
      <c r="V201" s="24">
        <f t="shared" si="17"/>
        <v>0</v>
      </c>
      <c r="W201" s="24">
        <f t="shared" si="18"/>
        <v>0</v>
      </c>
    </row>
    <row r="202" spans="1:23" ht="51.75" customHeight="1" x14ac:dyDescent="0.25">
      <c r="A202" s="200"/>
      <c r="B202" s="200"/>
      <c r="C202" s="209" t="s">
        <v>833</v>
      </c>
      <c r="D202" s="209"/>
      <c r="E202" s="209"/>
      <c r="F202" s="209"/>
      <c r="G202" s="213" t="s">
        <v>834</v>
      </c>
      <c r="H202" s="209" t="s">
        <v>1367</v>
      </c>
      <c r="I202" s="214" t="s">
        <v>835</v>
      </c>
      <c r="J202" s="214" t="s">
        <v>836</v>
      </c>
      <c r="K202" s="214">
        <v>2200000</v>
      </c>
      <c r="L202" s="214" t="s">
        <v>967</v>
      </c>
      <c r="M202" s="209"/>
      <c r="N202" s="208"/>
      <c r="O202" s="5" t="s">
        <v>1250</v>
      </c>
      <c r="P202" s="5" t="s">
        <v>1251</v>
      </c>
      <c r="Q202" s="214" t="s">
        <v>967</v>
      </c>
      <c r="R202" s="83"/>
      <c r="S202" s="95"/>
      <c r="T202" s="69" t="e">
        <f t="shared" si="15"/>
        <v>#VALUE!</v>
      </c>
      <c r="U202" s="24" t="e">
        <f t="shared" si="16"/>
        <v>#VALUE!</v>
      </c>
      <c r="V202" s="24" t="e">
        <f t="shared" si="17"/>
        <v>#VALUE!</v>
      </c>
      <c r="W202" s="24" t="e">
        <f t="shared" si="18"/>
        <v>#VALUE!</v>
      </c>
    </row>
    <row r="203" spans="1:23" ht="51.75" customHeight="1" x14ac:dyDescent="0.25">
      <c r="A203" s="200"/>
      <c r="B203" s="200"/>
      <c r="C203" s="209" t="s">
        <v>837</v>
      </c>
      <c r="D203" s="209"/>
      <c r="E203" s="209"/>
      <c r="F203" s="209"/>
      <c r="G203" s="213" t="s">
        <v>838</v>
      </c>
      <c r="H203" s="209" t="s">
        <v>1367</v>
      </c>
      <c r="I203" s="214" t="s">
        <v>836</v>
      </c>
      <c r="J203" s="214" t="s">
        <v>839</v>
      </c>
      <c r="K203" s="214" t="s">
        <v>968</v>
      </c>
      <c r="L203" s="214" t="s">
        <v>969</v>
      </c>
      <c r="M203" s="209"/>
      <c r="N203" s="208"/>
      <c r="O203" s="5" t="s">
        <v>1251</v>
      </c>
      <c r="P203" s="5" t="s">
        <v>1252</v>
      </c>
      <c r="Q203" s="214" t="s">
        <v>969</v>
      </c>
      <c r="R203" s="83"/>
      <c r="S203" s="95"/>
      <c r="T203" s="69" t="e">
        <f t="shared" si="15"/>
        <v>#VALUE!</v>
      </c>
      <c r="U203" s="24" t="e">
        <f t="shared" si="16"/>
        <v>#VALUE!</v>
      </c>
      <c r="V203" s="24" t="e">
        <f t="shared" si="17"/>
        <v>#VALUE!</v>
      </c>
      <c r="W203" s="24" t="e">
        <f t="shared" si="18"/>
        <v>#VALUE!</v>
      </c>
    </row>
    <row r="204" spans="1:23" ht="34.5" x14ac:dyDescent="0.25">
      <c r="A204" s="200"/>
      <c r="B204" s="200" t="s">
        <v>840</v>
      </c>
      <c r="C204" s="209"/>
      <c r="D204" s="209"/>
      <c r="E204" s="209"/>
      <c r="F204" s="209"/>
      <c r="G204" s="204" t="s">
        <v>841</v>
      </c>
      <c r="H204" s="215" t="s">
        <v>1409</v>
      </c>
      <c r="I204" s="210">
        <v>490000</v>
      </c>
      <c r="J204" s="210">
        <v>700000</v>
      </c>
      <c r="K204" s="210">
        <f>168000*0.7</f>
        <v>117599.99999999999</v>
      </c>
      <c r="L204" s="210">
        <v>490000</v>
      </c>
      <c r="M204" s="209" t="s">
        <v>1408</v>
      </c>
      <c r="N204" s="208"/>
      <c r="O204" s="4">
        <v>490000</v>
      </c>
      <c r="P204" s="4">
        <v>700000</v>
      </c>
      <c r="Q204" s="207">
        <f t="shared" si="14"/>
        <v>490000</v>
      </c>
      <c r="R204" s="106"/>
      <c r="S204" s="94"/>
      <c r="T204" s="69">
        <f t="shared" si="15"/>
        <v>0</v>
      </c>
      <c r="U204" s="24">
        <f t="shared" si="16"/>
        <v>0</v>
      </c>
      <c r="V204" s="24">
        <f t="shared" si="17"/>
        <v>0</v>
      </c>
      <c r="W204" s="24">
        <f t="shared" si="18"/>
        <v>210000</v>
      </c>
    </row>
    <row r="205" spans="1:23" ht="33.75" customHeight="1" x14ac:dyDescent="0.25">
      <c r="A205" s="200"/>
      <c r="B205" s="200" t="s">
        <v>842</v>
      </c>
      <c r="C205" s="209"/>
      <c r="D205" s="209"/>
      <c r="E205" s="209"/>
      <c r="F205" s="209"/>
      <c r="G205" s="204" t="s">
        <v>843</v>
      </c>
      <c r="H205" s="209"/>
      <c r="I205" s="210"/>
      <c r="J205" s="210"/>
      <c r="K205" s="210"/>
      <c r="L205" s="210"/>
      <c r="M205" s="209"/>
      <c r="N205" s="208"/>
      <c r="O205" s="211"/>
      <c r="P205" s="211"/>
      <c r="Q205" s="207"/>
      <c r="R205" s="106"/>
      <c r="S205" s="94"/>
      <c r="T205" s="69">
        <f t="shared" ref="T205:T259" si="21">O205-I205</f>
        <v>0</v>
      </c>
      <c r="U205" s="24">
        <f t="shared" ref="U205:U259" si="22">P205-J205</f>
        <v>0</v>
      </c>
      <c r="V205" s="24">
        <f t="shared" ref="V205:V259" si="23">L205-O205</f>
        <v>0</v>
      </c>
      <c r="W205" s="24">
        <f t="shared" ref="W205:W259" si="24">P205-L205</f>
        <v>0</v>
      </c>
    </row>
    <row r="206" spans="1:23" ht="15.75" x14ac:dyDescent="0.25">
      <c r="A206" s="200"/>
      <c r="B206" s="200"/>
      <c r="C206" s="209" t="s">
        <v>844</v>
      </c>
      <c r="D206" s="209"/>
      <c r="E206" s="209"/>
      <c r="F206" s="209"/>
      <c r="G206" s="212" t="s">
        <v>845</v>
      </c>
      <c r="H206" s="209"/>
      <c r="I206" s="210"/>
      <c r="J206" s="210"/>
      <c r="K206" s="210">
        <v>2000</v>
      </c>
      <c r="L206" s="210"/>
      <c r="M206" s="209"/>
      <c r="N206" s="208"/>
      <c r="O206" s="211"/>
      <c r="P206" s="211"/>
      <c r="Q206" s="207"/>
      <c r="R206" s="106"/>
      <c r="S206" s="94"/>
      <c r="T206" s="69">
        <f t="shared" si="21"/>
        <v>0</v>
      </c>
      <c r="U206" s="24">
        <f t="shared" si="22"/>
        <v>0</v>
      </c>
      <c r="V206" s="24">
        <f t="shared" si="23"/>
        <v>0</v>
      </c>
      <c r="W206" s="24">
        <f t="shared" si="24"/>
        <v>0</v>
      </c>
    </row>
    <row r="207" spans="1:23" ht="15.75" x14ac:dyDescent="0.25">
      <c r="A207" s="200"/>
      <c r="B207" s="200"/>
      <c r="C207" s="209"/>
      <c r="D207" s="209" t="s">
        <v>970</v>
      </c>
      <c r="E207" s="209"/>
      <c r="F207" s="209"/>
      <c r="G207" s="212" t="s">
        <v>846</v>
      </c>
      <c r="H207" s="209" t="s">
        <v>847</v>
      </c>
      <c r="I207" s="210">
        <v>7700</v>
      </c>
      <c r="J207" s="210">
        <v>11000</v>
      </c>
      <c r="K207" s="210"/>
      <c r="L207" s="210">
        <f>I207</f>
        <v>7700</v>
      </c>
      <c r="M207" s="209"/>
      <c r="N207" s="208"/>
      <c r="O207" s="4">
        <v>7700</v>
      </c>
      <c r="P207" s="4">
        <v>11000</v>
      </c>
      <c r="Q207" s="207">
        <f t="shared" ref="Q207:Q259" si="25">L207</f>
        <v>7700</v>
      </c>
      <c r="R207" s="106"/>
      <c r="S207" s="94"/>
      <c r="T207" s="69">
        <f t="shared" si="21"/>
        <v>0</v>
      </c>
      <c r="U207" s="24">
        <f t="shared" si="22"/>
        <v>0</v>
      </c>
      <c r="V207" s="24">
        <f t="shared" si="23"/>
        <v>0</v>
      </c>
      <c r="W207" s="24">
        <f t="shared" si="24"/>
        <v>3300</v>
      </c>
    </row>
    <row r="208" spans="1:23" ht="15.75" x14ac:dyDescent="0.25">
      <c r="A208" s="200"/>
      <c r="B208" s="200"/>
      <c r="C208" s="209"/>
      <c r="D208" s="209" t="s">
        <v>848</v>
      </c>
      <c r="E208" s="209"/>
      <c r="F208" s="209"/>
      <c r="G208" s="212" t="s">
        <v>849</v>
      </c>
      <c r="H208" s="209" t="s">
        <v>847</v>
      </c>
      <c r="I208" s="210">
        <v>12600</v>
      </c>
      <c r="J208" s="210">
        <v>18000</v>
      </c>
      <c r="K208" s="210"/>
      <c r="L208" s="210">
        <f t="shared" ref="L208:L211" si="26">I208</f>
        <v>12600</v>
      </c>
      <c r="M208" s="209"/>
      <c r="N208" s="208"/>
      <c r="O208" s="4">
        <v>12600</v>
      </c>
      <c r="P208" s="4">
        <v>18000</v>
      </c>
      <c r="Q208" s="207">
        <f t="shared" si="25"/>
        <v>12600</v>
      </c>
      <c r="R208" s="106"/>
      <c r="S208" s="94"/>
      <c r="T208" s="69">
        <f t="shared" si="21"/>
        <v>0</v>
      </c>
      <c r="U208" s="24">
        <f t="shared" si="22"/>
        <v>0</v>
      </c>
      <c r="V208" s="24">
        <f t="shared" si="23"/>
        <v>0</v>
      </c>
      <c r="W208" s="24">
        <f t="shared" si="24"/>
        <v>5400</v>
      </c>
    </row>
    <row r="209" spans="1:24" ht="15.75" x14ac:dyDescent="0.25">
      <c r="A209" s="200"/>
      <c r="B209" s="200"/>
      <c r="C209" s="209"/>
      <c r="D209" s="209" t="s">
        <v>850</v>
      </c>
      <c r="E209" s="209"/>
      <c r="F209" s="209"/>
      <c r="G209" s="212" t="s">
        <v>851</v>
      </c>
      <c r="H209" s="209" t="s">
        <v>847</v>
      </c>
      <c r="I209" s="210">
        <v>21000</v>
      </c>
      <c r="J209" s="210">
        <v>30000</v>
      </c>
      <c r="K209" s="210"/>
      <c r="L209" s="210">
        <f t="shared" si="26"/>
        <v>21000</v>
      </c>
      <c r="M209" s="209"/>
      <c r="N209" s="208"/>
      <c r="O209" s="4">
        <v>21000</v>
      </c>
      <c r="P209" s="4">
        <v>30000</v>
      </c>
      <c r="Q209" s="207">
        <f t="shared" si="25"/>
        <v>21000</v>
      </c>
      <c r="R209" s="106"/>
      <c r="S209" s="94"/>
      <c r="T209" s="69">
        <f t="shared" si="21"/>
        <v>0</v>
      </c>
      <c r="U209" s="24">
        <f t="shared" si="22"/>
        <v>0</v>
      </c>
      <c r="V209" s="24">
        <f t="shared" si="23"/>
        <v>0</v>
      </c>
      <c r="W209" s="24">
        <f t="shared" si="24"/>
        <v>9000</v>
      </c>
    </row>
    <row r="210" spans="1:24" ht="15.75" x14ac:dyDescent="0.25">
      <c r="A210" s="200"/>
      <c r="B210" s="200"/>
      <c r="C210" s="209"/>
      <c r="D210" s="209" t="s">
        <v>852</v>
      </c>
      <c r="E210" s="209"/>
      <c r="F210" s="209"/>
      <c r="G210" s="212" t="s">
        <v>853</v>
      </c>
      <c r="H210" s="209" t="s">
        <v>847</v>
      </c>
      <c r="I210" s="210">
        <v>30000</v>
      </c>
      <c r="J210" s="210">
        <v>40000</v>
      </c>
      <c r="K210" s="210"/>
      <c r="L210" s="210">
        <f t="shared" si="26"/>
        <v>30000</v>
      </c>
      <c r="M210" s="209"/>
      <c r="N210" s="208"/>
      <c r="O210" s="4">
        <v>30000</v>
      </c>
      <c r="P210" s="4">
        <v>40000</v>
      </c>
      <c r="Q210" s="207">
        <f t="shared" si="25"/>
        <v>30000</v>
      </c>
      <c r="R210" s="106"/>
      <c r="S210" s="94"/>
      <c r="T210" s="69">
        <f t="shared" si="21"/>
        <v>0</v>
      </c>
      <c r="U210" s="24">
        <f t="shared" si="22"/>
        <v>0</v>
      </c>
      <c r="V210" s="24">
        <f t="shared" si="23"/>
        <v>0</v>
      </c>
      <c r="W210" s="24">
        <f t="shared" si="24"/>
        <v>10000</v>
      </c>
    </row>
    <row r="211" spans="1:24" ht="15.75" x14ac:dyDescent="0.25">
      <c r="A211" s="200"/>
      <c r="B211" s="200"/>
      <c r="C211" s="209" t="s">
        <v>854</v>
      </c>
      <c r="D211" s="209"/>
      <c r="E211" s="209"/>
      <c r="F211" s="209"/>
      <c r="G211" s="213" t="s">
        <v>855</v>
      </c>
      <c r="H211" s="209" t="s">
        <v>847</v>
      </c>
      <c r="I211" s="210">
        <v>7000</v>
      </c>
      <c r="J211" s="210">
        <v>10000</v>
      </c>
      <c r="K211" s="210"/>
      <c r="L211" s="210">
        <f t="shared" si="26"/>
        <v>7000</v>
      </c>
      <c r="M211" s="209"/>
      <c r="N211" s="208"/>
      <c r="O211" s="4">
        <v>7000</v>
      </c>
      <c r="P211" s="4">
        <v>10000</v>
      </c>
      <c r="Q211" s="207">
        <f t="shared" si="25"/>
        <v>7000</v>
      </c>
      <c r="R211" s="106"/>
      <c r="S211" s="94"/>
      <c r="T211" s="69">
        <f t="shared" si="21"/>
        <v>0</v>
      </c>
      <c r="U211" s="24">
        <f t="shared" si="22"/>
        <v>0</v>
      </c>
      <c r="V211" s="24">
        <f t="shared" si="23"/>
        <v>0</v>
      </c>
      <c r="W211" s="24">
        <f t="shared" si="24"/>
        <v>3000</v>
      </c>
    </row>
    <row r="212" spans="1:24" ht="15.75" x14ac:dyDescent="0.25">
      <c r="A212" s="200"/>
      <c r="B212" s="200"/>
      <c r="C212" s="209" t="s">
        <v>856</v>
      </c>
      <c r="D212" s="209"/>
      <c r="E212" s="209"/>
      <c r="F212" s="209"/>
      <c r="G212" s="213" t="s">
        <v>857</v>
      </c>
      <c r="H212" s="209"/>
      <c r="I212" s="210"/>
      <c r="J212" s="210"/>
      <c r="K212" s="210">
        <v>2000</v>
      </c>
      <c r="L212" s="210"/>
      <c r="M212" s="209"/>
      <c r="N212" s="208"/>
      <c r="O212" s="211"/>
      <c r="P212" s="211"/>
      <c r="Q212" s="207"/>
      <c r="R212" s="106"/>
      <c r="S212" s="94"/>
      <c r="T212" s="69">
        <f t="shared" si="21"/>
        <v>0</v>
      </c>
      <c r="U212" s="24">
        <f t="shared" si="22"/>
        <v>0</v>
      </c>
      <c r="V212" s="24">
        <f t="shared" si="23"/>
        <v>0</v>
      </c>
      <c r="W212" s="24">
        <f t="shared" si="24"/>
        <v>0</v>
      </c>
    </row>
    <row r="213" spans="1:24" ht="15.75" x14ac:dyDescent="0.25">
      <c r="A213" s="200"/>
      <c r="B213" s="200"/>
      <c r="C213" s="209"/>
      <c r="D213" s="209" t="s">
        <v>858</v>
      </c>
      <c r="E213" s="209"/>
      <c r="F213" s="209"/>
      <c r="G213" s="212" t="s">
        <v>859</v>
      </c>
      <c r="H213" s="209" t="s">
        <v>847</v>
      </c>
      <c r="I213" s="210">
        <v>2800</v>
      </c>
      <c r="J213" s="210">
        <v>4000</v>
      </c>
      <c r="K213" s="210"/>
      <c r="L213" s="210">
        <f t="shared" ref="L213:L252" si="27">ROUND((I213+J213)/2,-3)</f>
        <v>3000</v>
      </c>
      <c r="M213" s="209"/>
      <c r="N213" s="208"/>
      <c r="O213" s="4">
        <v>2800</v>
      </c>
      <c r="P213" s="4">
        <v>4000</v>
      </c>
      <c r="Q213" s="207">
        <f t="shared" si="25"/>
        <v>3000</v>
      </c>
      <c r="R213" s="106"/>
      <c r="S213" s="94"/>
      <c r="T213" s="69">
        <f t="shared" si="21"/>
        <v>0</v>
      </c>
      <c r="U213" s="24">
        <f t="shared" si="22"/>
        <v>0</v>
      </c>
      <c r="V213" s="24">
        <f t="shared" si="23"/>
        <v>200</v>
      </c>
      <c r="W213" s="24">
        <f t="shared" si="24"/>
        <v>1000</v>
      </c>
    </row>
    <row r="214" spans="1:24" ht="15.75" x14ac:dyDescent="0.25">
      <c r="A214" s="200"/>
      <c r="B214" s="200"/>
      <c r="C214" s="209"/>
      <c r="D214" s="209" t="s">
        <v>860</v>
      </c>
      <c r="E214" s="209"/>
      <c r="F214" s="209"/>
      <c r="G214" s="212" t="s">
        <v>861</v>
      </c>
      <c r="H214" s="209" t="s">
        <v>847</v>
      </c>
      <c r="I214" s="210">
        <v>5600</v>
      </c>
      <c r="J214" s="210">
        <v>8000</v>
      </c>
      <c r="K214" s="210"/>
      <c r="L214" s="210">
        <f t="shared" si="27"/>
        <v>7000</v>
      </c>
      <c r="M214" s="209"/>
      <c r="N214" s="208"/>
      <c r="O214" s="4">
        <v>5600</v>
      </c>
      <c r="P214" s="4">
        <v>8000</v>
      </c>
      <c r="Q214" s="207">
        <f t="shared" si="25"/>
        <v>7000</v>
      </c>
      <c r="R214" s="106"/>
      <c r="S214" s="94"/>
      <c r="T214" s="69">
        <f t="shared" si="21"/>
        <v>0</v>
      </c>
      <c r="U214" s="24">
        <f t="shared" si="22"/>
        <v>0</v>
      </c>
      <c r="V214" s="24">
        <f t="shared" si="23"/>
        <v>1400</v>
      </c>
      <c r="W214" s="24">
        <f t="shared" si="24"/>
        <v>1000</v>
      </c>
    </row>
    <row r="215" spans="1:24" ht="15.75" x14ac:dyDescent="0.25">
      <c r="A215" s="200"/>
      <c r="B215" s="200"/>
      <c r="C215" s="209" t="s">
        <v>862</v>
      </c>
      <c r="D215" s="209"/>
      <c r="E215" s="209"/>
      <c r="F215" s="209"/>
      <c r="G215" s="213" t="s">
        <v>863</v>
      </c>
      <c r="H215" s="209"/>
      <c r="I215" s="210"/>
      <c r="J215" s="210"/>
      <c r="K215" s="210"/>
      <c r="L215" s="210"/>
      <c r="M215" s="209"/>
      <c r="N215" s="208"/>
      <c r="O215" s="211"/>
      <c r="P215" s="211"/>
      <c r="Q215" s="207"/>
      <c r="R215" s="106"/>
      <c r="S215" s="94"/>
      <c r="T215" s="69">
        <f t="shared" si="21"/>
        <v>0</v>
      </c>
      <c r="U215" s="24">
        <f t="shared" si="22"/>
        <v>0</v>
      </c>
      <c r="V215" s="24">
        <f t="shared" si="23"/>
        <v>0</v>
      </c>
      <c r="W215" s="24">
        <f t="shared" si="24"/>
        <v>0</v>
      </c>
    </row>
    <row r="216" spans="1:24" ht="15.75" x14ac:dyDescent="0.25">
      <c r="A216" s="200"/>
      <c r="B216" s="200"/>
      <c r="C216" s="209"/>
      <c r="D216" s="209" t="s">
        <v>864</v>
      </c>
      <c r="E216" s="209"/>
      <c r="F216" s="209"/>
      <c r="G216" s="212" t="s">
        <v>865</v>
      </c>
      <c r="H216" s="209" t="s">
        <v>847</v>
      </c>
      <c r="I216" s="210">
        <v>12600</v>
      </c>
      <c r="J216" s="210">
        <v>18000</v>
      </c>
      <c r="K216" s="210"/>
      <c r="L216" s="210">
        <f t="shared" si="27"/>
        <v>15000</v>
      </c>
      <c r="M216" s="209"/>
      <c r="N216" s="208"/>
      <c r="O216" s="4">
        <v>12600</v>
      </c>
      <c r="P216" s="4">
        <v>18000</v>
      </c>
      <c r="Q216" s="207">
        <f t="shared" si="25"/>
        <v>15000</v>
      </c>
      <c r="R216" s="106"/>
      <c r="S216" s="94"/>
      <c r="T216" s="69">
        <f t="shared" si="21"/>
        <v>0</v>
      </c>
      <c r="U216" s="24">
        <f t="shared" si="22"/>
        <v>0</v>
      </c>
      <c r="V216" s="24">
        <f t="shared" si="23"/>
        <v>2400</v>
      </c>
      <c r="W216" s="24">
        <f t="shared" si="24"/>
        <v>3000</v>
      </c>
    </row>
    <row r="217" spans="1:24" ht="15.75" x14ac:dyDescent="0.25">
      <c r="A217" s="200"/>
      <c r="B217" s="200"/>
      <c r="C217" s="209"/>
      <c r="D217" s="209" t="s">
        <v>866</v>
      </c>
      <c r="E217" s="209"/>
      <c r="F217" s="209"/>
      <c r="G217" s="212" t="s">
        <v>851</v>
      </c>
      <c r="H217" s="209" t="s">
        <v>847</v>
      </c>
      <c r="I217" s="210">
        <v>21000</v>
      </c>
      <c r="J217" s="210">
        <v>30000</v>
      </c>
      <c r="K217" s="210"/>
      <c r="L217" s="210">
        <f t="shared" si="27"/>
        <v>26000</v>
      </c>
      <c r="M217" s="209"/>
      <c r="N217" s="208"/>
      <c r="O217" s="4">
        <v>21000</v>
      </c>
      <c r="P217" s="4">
        <v>30000</v>
      </c>
      <c r="Q217" s="207">
        <f t="shared" si="25"/>
        <v>26000</v>
      </c>
      <c r="R217" s="106"/>
      <c r="S217" s="94"/>
      <c r="T217" s="69">
        <f t="shared" si="21"/>
        <v>0</v>
      </c>
      <c r="U217" s="24">
        <f t="shared" si="22"/>
        <v>0</v>
      </c>
      <c r="V217" s="24">
        <f t="shared" si="23"/>
        <v>5000</v>
      </c>
      <c r="W217" s="24">
        <f t="shared" si="24"/>
        <v>4000</v>
      </c>
    </row>
    <row r="218" spans="1:24" ht="15.75" x14ac:dyDescent="0.25">
      <c r="A218" s="200"/>
      <c r="B218" s="200"/>
      <c r="C218" s="209"/>
      <c r="D218" s="209" t="s">
        <v>867</v>
      </c>
      <c r="E218" s="209"/>
      <c r="F218" s="209"/>
      <c r="G218" s="212" t="s">
        <v>853</v>
      </c>
      <c r="H218" s="209" t="s">
        <v>847</v>
      </c>
      <c r="I218" s="210">
        <v>30000</v>
      </c>
      <c r="J218" s="210">
        <v>40000</v>
      </c>
      <c r="K218" s="210"/>
      <c r="L218" s="210">
        <f t="shared" si="27"/>
        <v>35000</v>
      </c>
      <c r="M218" s="209"/>
      <c r="N218" s="208"/>
      <c r="O218" s="4">
        <v>30000</v>
      </c>
      <c r="P218" s="4">
        <v>40000</v>
      </c>
      <c r="Q218" s="207">
        <f t="shared" si="25"/>
        <v>35000</v>
      </c>
      <c r="R218" s="106"/>
      <c r="S218" s="94"/>
      <c r="T218" s="69">
        <f t="shared" si="21"/>
        <v>0</v>
      </c>
      <c r="U218" s="24">
        <f t="shared" si="22"/>
        <v>0</v>
      </c>
      <c r="V218" s="24">
        <f t="shared" si="23"/>
        <v>5000</v>
      </c>
      <c r="W218" s="24">
        <f t="shared" si="24"/>
        <v>5000</v>
      </c>
    </row>
    <row r="219" spans="1:24" ht="15.75" x14ac:dyDescent="0.25">
      <c r="A219" s="200"/>
      <c r="B219" s="200"/>
      <c r="C219" s="209" t="s">
        <v>868</v>
      </c>
      <c r="D219" s="209"/>
      <c r="E219" s="209"/>
      <c r="F219" s="209"/>
      <c r="G219" s="213" t="s">
        <v>869</v>
      </c>
      <c r="H219" s="209"/>
      <c r="I219" s="210"/>
      <c r="J219" s="210"/>
      <c r="K219" s="210"/>
      <c r="L219" s="210"/>
      <c r="M219" s="209"/>
      <c r="N219" s="208"/>
      <c r="O219" s="211"/>
      <c r="P219" s="211"/>
      <c r="Q219" s="207"/>
      <c r="R219" s="106"/>
      <c r="S219" s="94"/>
      <c r="T219" s="69">
        <f t="shared" si="21"/>
        <v>0</v>
      </c>
      <c r="U219" s="24">
        <f t="shared" si="22"/>
        <v>0</v>
      </c>
      <c r="V219" s="24">
        <f t="shared" si="23"/>
        <v>0</v>
      </c>
      <c r="W219" s="24">
        <f t="shared" si="24"/>
        <v>0</v>
      </c>
    </row>
    <row r="220" spans="1:24" ht="15.75" x14ac:dyDescent="0.25">
      <c r="A220" s="200"/>
      <c r="B220" s="200"/>
      <c r="C220" s="209"/>
      <c r="D220" s="209" t="s">
        <v>870</v>
      </c>
      <c r="E220" s="209"/>
      <c r="F220" s="209"/>
      <c r="G220" s="212" t="s">
        <v>865</v>
      </c>
      <c r="H220" s="209" t="s">
        <v>847</v>
      </c>
      <c r="I220" s="210">
        <v>7700</v>
      </c>
      <c r="J220" s="210">
        <v>11000</v>
      </c>
      <c r="K220" s="210"/>
      <c r="L220" s="210">
        <f t="shared" si="27"/>
        <v>9000</v>
      </c>
      <c r="M220" s="209"/>
      <c r="N220" s="208"/>
      <c r="O220" s="4">
        <v>7700</v>
      </c>
      <c r="P220" s="4">
        <v>11000</v>
      </c>
      <c r="Q220" s="207">
        <f t="shared" si="25"/>
        <v>9000</v>
      </c>
      <c r="R220" s="106"/>
      <c r="S220" s="94"/>
      <c r="T220" s="69">
        <f t="shared" si="21"/>
        <v>0</v>
      </c>
      <c r="U220" s="24">
        <f t="shared" si="22"/>
        <v>0</v>
      </c>
      <c r="V220" s="24">
        <f t="shared" si="23"/>
        <v>1300</v>
      </c>
      <c r="W220" s="24">
        <f t="shared" si="24"/>
        <v>2000</v>
      </c>
    </row>
    <row r="221" spans="1:24" ht="15.75" x14ac:dyDescent="0.25">
      <c r="A221" s="200"/>
      <c r="B221" s="200"/>
      <c r="C221" s="209"/>
      <c r="D221" s="209" t="s">
        <v>871</v>
      </c>
      <c r="E221" s="209"/>
      <c r="F221" s="209"/>
      <c r="G221" s="212" t="s">
        <v>851</v>
      </c>
      <c r="H221" s="209" t="s">
        <v>847</v>
      </c>
      <c r="I221" s="210">
        <v>14700</v>
      </c>
      <c r="J221" s="210">
        <v>21000</v>
      </c>
      <c r="K221" s="210"/>
      <c r="L221" s="210">
        <f t="shared" si="27"/>
        <v>18000</v>
      </c>
      <c r="M221" s="209"/>
      <c r="N221" s="208"/>
      <c r="O221" s="4">
        <v>14700</v>
      </c>
      <c r="P221" s="4">
        <v>21000</v>
      </c>
      <c r="Q221" s="207">
        <f t="shared" si="25"/>
        <v>18000</v>
      </c>
      <c r="R221" s="106"/>
      <c r="S221" s="94"/>
      <c r="T221" s="69">
        <f t="shared" si="21"/>
        <v>0</v>
      </c>
      <c r="U221" s="24">
        <f t="shared" si="22"/>
        <v>0</v>
      </c>
      <c r="V221" s="24">
        <f t="shared" si="23"/>
        <v>3300</v>
      </c>
      <c r="W221" s="24">
        <f t="shared" si="24"/>
        <v>3000</v>
      </c>
    </row>
    <row r="222" spans="1:24" ht="15.75" x14ac:dyDescent="0.25">
      <c r="A222" s="200"/>
      <c r="B222" s="200"/>
      <c r="C222" s="209"/>
      <c r="D222" s="209" t="s">
        <v>872</v>
      </c>
      <c r="E222" s="209"/>
      <c r="F222" s="209"/>
      <c r="G222" s="212" t="s">
        <v>853</v>
      </c>
      <c r="H222" s="209" t="s">
        <v>847</v>
      </c>
      <c r="I222" s="210">
        <v>21000</v>
      </c>
      <c r="J222" s="210">
        <v>26000</v>
      </c>
      <c r="K222" s="210"/>
      <c r="L222" s="210">
        <f t="shared" si="27"/>
        <v>24000</v>
      </c>
      <c r="M222" s="209"/>
      <c r="N222" s="208"/>
      <c r="O222" s="4">
        <v>21000</v>
      </c>
      <c r="P222" s="4">
        <v>26000</v>
      </c>
      <c r="Q222" s="207">
        <f t="shared" si="25"/>
        <v>24000</v>
      </c>
      <c r="R222" s="106"/>
      <c r="S222" s="94"/>
      <c r="T222" s="69">
        <f t="shared" si="21"/>
        <v>0</v>
      </c>
      <c r="U222" s="24">
        <f t="shared" si="22"/>
        <v>0</v>
      </c>
      <c r="V222" s="24">
        <f t="shared" si="23"/>
        <v>3000</v>
      </c>
      <c r="W222" s="24">
        <f t="shared" si="24"/>
        <v>2000</v>
      </c>
    </row>
    <row r="223" spans="1:24" ht="15.75" x14ac:dyDescent="0.25">
      <c r="A223" s="200"/>
      <c r="B223" s="200"/>
      <c r="C223" s="209" t="s">
        <v>873</v>
      </c>
      <c r="D223" s="209"/>
      <c r="E223" s="209"/>
      <c r="F223" s="209"/>
      <c r="G223" s="213" t="s">
        <v>874</v>
      </c>
      <c r="H223" s="209" t="s">
        <v>847</v>
      </c>
      <c r="I223" s="210"/>
      <c r="J223" s="210"/>
      <c r="K223" s="210"/>
      <c r="L223" s="210"/>
      <c r="M223" s="209"/>
      <c r="N223" s="208"/>
      <c r="O223" s="211"/>
      <c r="P223" s="211"/>
      <c r="Q223" s="207"/>
      <c r="R223" s="106"/>
      <c r="S223" s="94"/>
      <c r="T223" s="69">
        <f t="shared" si="21"/>
        <v>0</v>
      </c>
      <c r="U223" s="24">
        <f t="shared" si="22"/>
        <v>0</v>
      </c>
      <c r="V223" s="24">
        <f t="shared" si="23"/>
        <v>0</v>
      </c>
      <c r="W223" s="24">
        <f t="shared" si="24"/>
        <v>0</v>
      </c>
      <c r="X223" s="9" t="s">
        <v>1195</v>
      </c>
    </row>
    <row r="224" spans="1:24" ht="15.75" x14ac:dyDescent="0.25">
      <c r="A224" s="200"/>
      <c r="B224" s="200"/>
      <c r="C224" s="209" t="s">
        <v>875</v>
      </c>
      <c r="D224" s="209"/>
      <c r="E224" s="209"/>
      <c r="F224" s="209"/>
      <c r="G224" s="213" t="s">
        <v>876</v>
      </c>
      <c r="H224" s="209" t="s">
        <v>847</v>
      </c>
      <c r="I224" s="210"/>
      <c r="J224" s="210"/>
      <c r="K224" s="210"/>
      <c r="L224" s="210"/>
      <c r="M224" s="209"/>
      <c r="N224" s="208"/>
      <c r="O224" s="211"/>
      <c r="P224" s="211"/>
      <c r="Q224" s="207"/>
      <c r="R224" s="106"/>
      <c r="S224" s="94"/>
      <c r="T224" s="69">
        <f t="shared" si="21"/>
        <v>0</v>
      </c>
      <c r="U224" s="24">
        <f t="shared" si="22"/>
        <v>0</v>
      </c>
      <c r="V224" s="24">
        <f t="shared" si="23"/>
        <v>0</v>
      </c>
      <c r="W224" s="24">
        <f t="shared" si="24"/>
        <v>0</v>
      </c>
    </row>
    <row r="225" spans="1:23" ht="15.75" x14ac:dyDescent="0.25">
      <c r="A225" s="200"/>
      <c r="B225" s="200"/>
      <c r="C225" s="209"/>
      <c r="D225" s="209" t="s">
        <v>877</v>
      </c>
      <c r="E225" s="209"/>
      <c r="F225" s="209"/>
      <c r="G225" s="212" t="s">
        <v>865</v>
      </c>
      <c r="H225" s="209" t="s">
        <v>847</v>
      </c>
      <c r="I225" s="210">
        <v>4200</v>
      </c>
      <c r="J225" s="210">
        <v>6000</v>
      </c>
      <c r="K225" s="210"/>
      <c r="L225" s="210">
        <f t="shared" si="27"/>
        <v>5000</v>
      </c>
      <c r="M225" s="209"/>
      <c r="N225" s="208"/>
      <c r="O225" s="4">
        <v>4200</v>
      </c>
      <c r="P225" s="4">
        <v>6000</v>
      </c>
      <c r="Q225" s="207">
        <f t="shared" si="25"/>
        <v>5000</v>
      </c>
      <c r="R225" s="106"/>
      <c r="S225" s="94"/>
      <c r="T225" s="69">
        <f t="shared" si="21"/>
        <v>0</v>
      </c>
      <c r="U225" s="24">
        <f t="shared" si="22"/>
        <v>0</v>
      </c>
      <c r="V225" s="24">
        <f t="shared" si="23"/>
        <v>800</v>
      </c>
      <c r="W225" s="24">
        <f t="shared" si="24"/>
        <v>1000</v>
      </c>
    </row>
    <row r="226" spans="1:23" ht="15.75" x14ac:dyDescent="0.25">
      <c r="A226" s="200"/>
      <c r="B226" s="200"/>
      <c r="C226" s="209"/>
      <c r="D226" s="209" t="s">
        <v>878</v>
      </c>
      <c r="E226" s="209"/>
      <c r="F226" s="209"/>
      <c r="G226" s="212" t="s">
        <v>851</v>
      </c>
      <c r="H226" s="209" t="s">
        <v>847</v>
      </c>
      <c r="I226" s="210">
        <v>7000</v>
      </c>
      <c r="J226" s="210">
        <v>10000</v>
      </c>
      <c r="K226" s="210"/>
      <c r="L226" s="210">
        <f t="shared" si="27"/>
        <v>9000</v>
      </c>
      <c r="M226" s="209"/>
      <c r="N226" s="208"/>
      <c r="O226" s="4">
        <v>7000</v>
      </c>
      <c r="P226" s="4">
        <v>10000</v>
      </c>
      <c r="Q226" s="207">
        <f t="shared" si="25"/>
        <v>9000</v>
      </c>
      <c r="R226" s="106"/>
      <c r="S226" s="94"/>
      <c r="T226" s="69">
        <f t="shared" si="21"/>
        <v>0</v>
      </c>
      <c r="U226" s="24">
        <f t="shared" si="22"/>
        <v>0</v>
      </c>
      <c r="V226" s="24">
        <f t="shared" si="23"/>
        <v>2000</v>
      </c>
      <c r="W226" s="24">
        <f t="shared" si="24"/>
        <v>1000</v>
      </c>
    </row>
    <row r="227" spans="1:23" ht="21" customHeight="1" x14ac:dyDescent="0.25">
      <c r="A227" s="200"/>
      <c r="B227" s="200"/>
      <c r="C227" s="209"/>
      <c r="D227" s="209" t="s">
        <v>879</v>
      </c>
      <c r="E227" s="209"/>
      <c r="F227" s="209"/>
      <c r="G227" s="212" t="s">
        <v>853</v>
      </c>
      <c r="H227" s="209" t="s">
        <v>847</v>
      </c>
      <c r="I227" s="210">
        <v>12600</v>
      </c>
      <c r="J227" s="210">
        <v>18000</v>
      </c>
      <c r="K227" s="210"/>
      <c r="L227" s="210">
        <f t="shared" si="27"/>
        <v>15000</v>
      </c>
      <c r="M227" s="209"/>
      <c r="N227" s="208"/>
      <c r="O227" s="4">
        <v>12600</v>
      </c>
      <c r="P227" s="4">
        <v>18000</v>
      </c>
      <c r="Q227" s="207">
        <f t="shared" si="25"/>
        <v>15000</v>
      </c>
      <c r="R227" s="106"/>
      <c r="S227" s="94"/>
      <c r="T227" s="69">
        <f t="shared" si="21"/>
        <v>0</v>
      </c>
      <c r="U227" s="24">
        <f t="shared" si="22"/>
        <v>0</v>
      </c>
      <c r="V227" s="24">
        <f t="shared" si="23"/>
        <v>2400</v>
      </c>
      <c r="W227" s="24">
        <f t="shared" si="24"/>
        <v>3000</v>
      </c>
    </row>
    <row r="228" spans="1:23" ht="15.75" x14ac:dyDescent="0.25">
      <c r="A228" s="200"/>
      <c r="B228" s="200"/>
      <c r="C228" s="209" t="s">
        <v>880</v>
      </c>
      <c r="D228" s="209"/>
      <c r="E228" s="209"/>
      <c r="F228" s="209"/>
      <c r="G228" s="213" t="s">
        <v>881</v>
      </c>
      <c r="H228" s="209"/>
      <c r="I228" s="210"/>
      <c r="J228" s="210"/>
      <c r="K228" s="210">
        <v>3000</v>
      </c>
      <c r="L228" s="210"/>
      <c r="M228" s="209"/>
      <c r="N228" s="208"/>
      <c r="O228" s="211"/>
      <c r="P228" s="211"/>
      <c r="Q228" s="207"/>
      <c r="R228" s="106"/>
      <c r="S228" s="94"/>
      <c r="T228" s="69">
        <f t="shared" si="21"/>
        <v>0</v>
      </c>
      <c r="U228" s="24">
        <f t="shared" si="22"/>
        <v>0</v>
      </c>
      <c r="V228" s="24">
        <f t="shared" si="23"/>
        <v>0</v>
      </c>
      <c r="W228" s="24">
        <f t="shared" si="24"/>
        <v>0</v>
      </c>
    </row>
    <row r="229" spans="1:23" ht="15.75" x14ac:dyDescent="0.25">
      <c r="A229" s="200"/>
      <c r="B229" s="200"/>
      <c r="C229" s="209"/>
      <c r="D229" s="209" t="s">
        <v>882</v>
      </c>
      <c r="E229" s="209"/>
      <c r="F229" s="209"/>
      <c r="G229" s="212" t="s">
        <v>865</v>
      </c>
      <c r="H229" s="209" t="s">
        <v>847</v>
      </c>
      <c r="I229" s="210">
        <v>5600</v>
      </c>
      <c r="J229" s="210">
        <v>8000</v>
      </c>
      <c r="K229" s="210"/>
      <c r="L229" s="210">
        <f>I229</f>
        <v>5600</v>
      </c>
      <c r="M229" s="209"/>
      <c r="N229" s="208"/>
      <c r="O229" s="4">
        <v>5600</v>
      </c>
      <c r="P229" s="4">
        <v>8000</v>
      </c>
      <c r="Q229" s="207">
        <f t="shared" si="25"/>
        <v>5600</v>
      </c>
      <c r="R229" s="106"/>
      <c r="S229" s="94"/>
      <c r="T229" s="69">
        <f t="shared" si="21"/>
        <v>0</v>
      </c>
      <c r="U229" s="24">
        <f t="shared" si="22"/>
        <v>0</v>
      </c>
      <c r="V229" s="24">
        <f t="shared" si="23"/>
        <v>0</v>
      </c>
      <c r="W229" s="24">
        <f t="shared" si="24"/>
        <v>2400</v>
      </c>
    </row>
    <row r="230" spans="1:23" ht="15.75" x14ac:dyDescent="0.25">
      <c r="A230" s="200"/>
      <c r="B230" s="200"/>
      <c r="C230" s="209"/>
      <c r="D230" s="209" t="s">
        <v>883</v>
      </c>
      <c r="E230" s="209"/>
      <c r="F230" s="209"/>
      <c r="G230" s="212" t="s">
        <v>851</v>
      </c>
      <c r="H230" s="209" t="s">
        <v>847</v>
      </c>
      <c r="I230" s="210">
        <v>10500</v>
      </c>
      <c r="J230" s="210">
        <v>15000</v>
      </c>
      <c r="K230" s="210"/>
      <c r="L230" s="210">
        <f t="shared" ref="L230:L231" si="28">I230</f>
        <v>10500</v>
      </c>
      <c r="M230" s="209"/>
      <c r="N230" s="208"/>
      <c r="O230" s="4">
        <v>10500</v>
      </c>
      <c r="P230" s="4">
        <v>15000</v>
      </c>
      <c r="Q230" s="207">
        <f t="shared" si="25"/>
        <v>10500</v>
      </c>
      <c r="R230" s="106"/>
      <c r="S230" s="94"/>
      <c r="T230" s="69">
        <f t="shared" si="21"/>
        <v>0</v>
      </c>
      <c r="U230" s="24">
        <f t="shared" si="22"/>
        <v>0</v>
      </c>
      <c r="V230" s="24">
        <f t="shared" si="23"/>
        <v>0</v>
      </c>
      <c r="W230" s="24">
        <f t="shared" si="24"/>
        <v>4500</v>
      </c>
    </row>
    <row r="231" spans="1:23" ht="15.75" x14ac:dyDescent="0.25">
      <c r="A231" s="200"/>
      <c r="B231" s="200"/>
      <c r="C231" s="209"/>
      <c r="D231" s="209" t="s">
        <v>884</v>
      </c>
      <c r="E231" s="209"/>
      <c r="F231" s="209"/>
      <c r="G231" s="212" t="s">
        <v>853</v>
      </c>
      <c r="H231" s="209" t="s">
        <v>847</v>
      </c>
      <c r="I231" s="210">
        <v>15000</v>
      </c>
      <c r="J231" s="210">
        <v>20000</v>
      </c>
      <c r="K231" s="210"/>
      <c r="L231" s="210">
        <f t="shared" si="28"/>
        <v>15000</v>
      </c>
      <c r="M231" s="209"/>
      <c r="N231" s="208"/>
      <c r="O231" s="4">
        <v>15000</v>
      </c>
      <c r="P231" s="4">
        <v>20000</v>
      </c>
      <c r="Q231" s="207">
        <f t="shared" si="25"/>
        <v>15000</v>
      </c>
      <c r="R231" s="106"/>
      <c r="S231" s="94"/>
      <c r="T231" s="69">
        <f t="shared" si="21"/>
        <v>0</v>
      </c>
      <c r="U231" s="24">
        <f t="shared" si="22"/>
        <v>0</v>
      </c>
      <c r="V231" s="24">
        <f t="shared" si="23"/>
        <v>0</v>
      </c>
      <c r="W231" s="24">
        <f t="shared" si="24"/>
        <v>5000</v>
      </c>
    </row>
    <row r="232" spans="1:23" ht="24" customHeight="1" x14ac:dyDescent="0.25">
      <c r="A232" s="200"/>
      <c r="B232" s="200" t="s">
        <v>885</v>
      </c>
      <c r="C232" s="209"/>
      <c r="D232" s="209"/>
      <c r="E232" s="209"/>
      <c r="F232" s="209"/>
      <c r="G232" s="204" t="s">
        <v>886</v>
      </c>
      <c r="H232" s="209"/>
      <c r="I232" s="210"/>
      <c r="J232" s="210"/>
      <c r="K232" s="210"/>
      <c r="L232" s="210"/>
      <c r="M232" s="209"/>
      <c r="N232" s="208"/>
      <c r="O232" s="211"/>
      <c r="P232" s="211"/>
      <c r="Q232" s="207"/>
      <c r="R232" s="106"/>
      <c r="S232" s="94"/>
      <c r="T232" s="69">
        <f t="shared" si="21"/>
        <v>0</v>
      </c>
      <c r="U232" s="24">
        <f t="shared" si="22"/>
        <v>0</v>
      </c>
      <c r="V232" s="24">
        <f t="shared" si="23"/>
        <v>0</v>
      </c>
      <c r="W232" s="24">
        <f t="shared" si="24"/>
        <v>0</v>
      </c>
    </row>
    <row r="233" spans="1:23" ht="15.75" x14ac:dyDescent="0.25">
      <c r="A233" s="200"/>
      <c r="B233" s="200"/>
      <c r="C233" s="209" t="s">
        <v>887</v>
      </c>
      <c r="D233" s="209"/>
      <c r="E233" s="209"/>
      <c r="F233" s="209"/>
      <c r="G233" s="213" t="s">
        <v>1000</v>
      </c>
      <c r="H233" s="209"/>
      <c r="I233" s="210"/>
      <c r="J233" s="210"/>
      <c r="K233" s="210"/>
      <c r="L233" s="210"/>
      <c r="M233" s="209"/>
      <c r="N233" s="208"/>
      <c r="O233" s="211"/>
      <c r="P233" s="211"/>
      <c r="Q233" s="207"/>
      <c r="R233" s="106"/>
      <c r="S233" s="94"/>
      <c r="T233" s="69">
        <f t="shared" si="21"/>
        <v>0</v>
      </c>
      <c r="U233" s="24">
        <f t="shared" si="22"/>
        <v>0</v>
      </c>
      <c r="V233" s="24">
        <f t="shared" si="23"/>
        <v>0</v>
      </c>
      <c r="W233" s="24">
        <f t="shared" si="24"/>
        <v>0</v>
      </c>
    </row>
    <row r="234" spans="1:23" ht="15.75" x14ac:dyDescent="0.25">
      <c r="A234" s="200"/>
      <c r="B234" s="200"/>
      <c r="C234" s="209"/>
      <c r="D234" s="209" t="s">
        <v>888</v>
      </c>
      <c r="E234" s="209"/>
      <c r="F234" s="209"/>
      <c r="G234" s="5" t="s">
        <v>894</v>
      </c>
      <c r="H234" s="209" t="s">
        <v>101</v>
      </c>
      <c r="I234" s="210">
        <v>350000000</v>
      </c>
      <c r="J234" s="210">
        <v>500000000</v>
      </c>
      <c r="K234" s="210"/>
      <c r="L234" s="210">
        <f>J234</f>
        <v>500000000</v>
      </c>
      <c r="M234" s="209"/>
      <c r="N234" s="208"/>
      <c r="O234" s="4">
        <v>350000000</v>
      </c>
      <c r="P234" s="4">
        <v>500000000</v>
      </c>
      <c r="Q234" s="207">
        <f t="shared" si="25"/>
        <v>500000000</v>
      </c>
      <c r="R234" s="106"/>
      <c r="S234" s="94"/>
      <c r="T234" s="69">
        <f t="shared" si="21"/>
        <v>0</v>
      </c>
      <c r="U234" s="24">
        <f t="shared" si="22"/>
        <v>0</v>
      </c>
      <c r="V234" s="24">
        <f t="shared" si="23"/>
        <v>150000000</v>
      </c>
      <c r="W234" s="24">
        <f t="shared" si="24"/>
        <v>0</v>
      </c>
    </row>
    <row r="235" spans="1:23" ht="15.75" x14ac:dyDescent="0.25">
      <c r="A235" s="200"/>
      <c r="B235" s="200"/>
      <c r="C235" s="209"/>
      <c r="D235" s="209" t="s">
        <v>889</v>
      </c>
      <c r="E235" s="209"/>
      <c r="F235" s="209"/>
      <c r="G235" s="5" t="s">
        <v>896</v>
      </c>
      <c r="H235" s="209" t="s">
        <v>101</v>
      </c>
      <c r="I235" s="210">
        <v>70000000</v>
      </c>
      <c r="J235" s="210">
        <v>100000000</v>
      </c>
      <c r="K235" s="210"/>
      <c r="L235" s="210">
        <f t="shared" ref="L235:L236" si="29">J235</f>
        <v>100000000</v>
      </c>
      <c r="M235" s="209"/>
      <c r="N235" s="208"/>
      <c r="O235" s="4">
        <v>70000000</v>
      </c>
      <c r="P235" s="4">
        <v>100000000</v>
      </c>
      <c r="Q235" s="207">
        <f t="shared" si="25"/>
        <v>100000000</v>
      </c>
      <c r="R235" s="106"/>
      <c r="S235" s="94"/>
      <c r="T235" s="69">
        <f t="shared" si="21"/>
        <v>0</v>
      </c>
      <c r="U235" s="24">
        <f t="shared" si="22"/>
        <v>0</v>
      </c>
      <c r="V235" s="24">
        <f t="shared" si="23"/>
        <v>30000000</v>
      </c>
      <c r="W235" s="24">
        <f t="shared" si="24"/>
        <v>0</v>
      </c>
    </row>
    <row r="236" spans="1:23" ht="15.75" x14ac:dyDescent="0.25">
      <c r="A236" s="200"/>
      <c r="B236" s="200"/>
      <c r="C236" s="209"/>
      <c r="D236" s="209" t="s">
        <v>890</v>
      </c>
      <c r="E236" s="209"/>
      <c r="F236" s="209"/>
      <c r="G236" s="5" t="s">
        <v>891</v>
      </c>
      <c r="H236" s="209" t="s">
        <v>101</v>
      </c>
      <c r="I236" s="210">
        <v>14000000</v>
      </c>
      <c r="J236" s="210">
        <v>20000000</v>
      </c>
      <c r="K236" s="210"/>
      <c r="L236" s="210">
        <f t="shared" si="29"/>
        <v>20000000</v>
      </c>
      <c r="M236" s="209"/>
      <c r="N236" s="208"/>
      <c r="O236" s="4">
        <v>14000000</v>
      </c>
      <c r="P236" s="4">
        <v>20000000</v>
      </c>
      <c r="Q236" s="207">
        <f t="shared" si="25"/>
        <v>20000000</v>
      </c>
      <c r="R236" s="106"/>
      <c r="S236" s="94"/>
      <c r="T236" s="69">
        <f t="shared" si="21"/>
        <v>0</v>
      </c>
      <c r="U236" s="24">
        <f t="shared" si="22"/>
        <v>0</v>
      </c>
      <c r="V236" s="24">
        <f t="shared" si="23"/>
        <v>6000000</v>
      </c>
      <c r="W236" s="24">
        <f t="shared" si="24"/>
        <v>0</v>
      </c>
    </row>
    <row r="237" spans="1:23" ht="15.75" x14ac:dyDescent="0.25">
      <c r="A237" s="200"/>
      <c r="B237" s="200"/>
      <c r="C237" s="209"/>
      <c r="D237" s="209"/>
      <c r="E237" s="209"/>
      <c r="F237" s="209"/>
      <c r="G237" s="213" t="s">
        <v>892</v>
      </c>
      <c r="H237" s="209"/>
      <c r="I237" s="210"/>
      <c r="J237" s="210"/>
      <c r="K237" s="210"/>
      <c r="L237" s="210"/>
      <c r="M237" s="209"/>
      <c r="N237" s="208"/>
      <c r="O237" s="211"/>
      <c r="P237" s="211"/>
      <c r="Q237" s="207"/>
      <c r="R237" s="106"/>
      <c r="S237" s="94"/>
      <c r="T237" s="69">
        <f t="shared" si="21"/>
        <v>0</v>
      </c>
      <c r="U237" s="24">
        <f t="shared" si="22"/>
        <v>0</v>
      </c>
      <c r="V237" s="24">
        <f t="shared" si="23"/>
        <v>0</v>
      </c>
      <c r="W237" s="24">
        <f t="shared" si="24"/>
        <v>0</v>
      </c>
    </row>
    <row r="238" spans="1:23" ht="15.75" x14ac:dyDescent="0.25">
      <c r="A238" s="200"/>
      <c r="B238" s="200"/>
      <c r="C238" s="209"/>
      <c r="D238" s="209" t="s">
        <v>893</v>
      </c>
      <c r="E238" s="209"/>
      <c r="F238" s="209"/>
      <c r="G238" s="212" t="s">
        <v>894</v>
      </c>
      <c r="H238" s="209" t="s">
        <v>101</v>
      </c>
      <c r="I238" s="210">
        <v>770000000</v>
      </c>
      <c r="J238" s="210">
        <v>1000000000</v>
      </c>
      <c r="K238" s="210"/>
      <c r="L238" s="210">
        <f>J238</f>
        <v>1000000000</v>
      </c>
      <c r="M238" s="209"/>
      <c r="N238" s="208"/>
      <c r="O238" s="4">
        <v>770000000</v>
      </c>
      <c r="P238" s="4">
        <v>1000000000</v>
      </c>
      <c r="Q238" s="207">
        <f t="shared" si="25"/>
        <v>1000000000</v>
      </c>
      <c r="R238" s="106"/>
      <c r="S238" s="94"/>
      <c r="T238" s="69">
        <f t="shared" si="21"/>
        <v>0</v>
      </c>
      <c r="U238" s="24">
        <f t="shared" si="22"/>
        <v>0</v>
      </c>
      <c r="V238" s="24">
        <f t="shared" si="23"/>
        <v>230000000</v>
      </c>
      <c r="W238" s="24">
        <f t="shared" si="24"/>
        <v>0</v>
      </c>
    </row>
    <row r="239" spans="1:23" ht="15.75" x14ac:dyDescent="0.25">
      <c r="A239" s="200"/>
      <c r="B239" s="200"/>
      <c r="C239" s="209"/>
      <c r="D239" s="209" t="s">
        <v>895</v>
      </c>
      <c r="E239" s="209"/>
      <c r="F239" s="209"/>
      <c r="G239" s="212" t="s">
        <v>896</v>
      </c>
      <c r="H239" s="209" t="s">
        <v>101</v>
      </c>
      <c r="I239" s="210">
        <v>539000000</v>
      </c>
      <c r="J239" s="210">
        <v>770000000</v>
      </c>
      <c r="K239" s="210"/>
      <c r="L239" s="210">
        <f>J239</f>
        <v>770000000</v>
      </c>
      <c r="M239" s="209"/>
      <c r="N239" s="208"/>
      <c r="O239" s="4">
        <v>539000000</v>
      </c>
      <c r="P239" s="4">
        <v>770000000</v>
      </c>
      <c r="Q239" s="207">
        <f t="shared" si="25"/>
        <v>770000000</v>
      </c>
      <c r="R239" s="106"/>
      <c r="S239" s="94"/>
      <c r="T239" s="69">
        <f t="shared" si="21"/>
        <v>0</v>
      </c>
      <c r="U239" s="24">
        <f t="shared" si="22"/>
        <v>0</v>
      </c>
      <c r="V239" s="24">
        <f t="shared" si="23"/>
        <v>231000000</v>
      </c>
      <c r="W239" s="24">
        <f t="shared" si="24"/>
        <v>0</v>
      </c>
    </row>
    <row r="240" spans="1:23" ht="24" customHeight="1" x14ac:dyDescent="0.25">
      <c r="A240" s="200"/>
      <c r="B240" s="200" t="s">
        <v>897</v>
      </c>
      <c r="C240" s="209"/>
      <c r="D240" s="209"/>
      <c r="E240" s="209"/>
      <c r="F240" s="209"/>
      <c r="G240" s="213" t="s">
        <v>898</v>
      </c>
      <c r="H240" s="209"/>
      <c r="I240" s="210"/>
      <c r="J240" s="210"/>
      <c r="K240" s="210"/>
      <c r="L240" s="210"/>
      <c r="M240" s="209"/>
      <c r="N240" s="208"/>
      <c r="O240" s="211"/>
      <c r="P240" s="211"/>
      <c r="Q240" s="207"/>
      <c r="R240" s="106"/>
      <c r="S240" s="94"/>
      <c r="T240" s="69">
        <f t="shared" si="21"/>
        <v>0</v>
      </c>
      <c r="U240" s="24">
        <f t="shared" si="22"/>
        <v>0</v>
      </c>
      <c r="V240" s="24">
        <f t="shared" si="23"/>
        <v>0</v>
      </c>
      <c r="W240" s="24">
        <f t="shared" si="24"/>
        <v>0</v>
      </c>
    </row>
    <row r="241" spans="1:24" ht="21.75" customHeight="1" x14ac:dyDescent="0.25">
      <c r="A241" s="200"/>
      <c r="B241" s="200"/>
      <c r="C241" s="209" t="s">
        <v>899</v>
      </c>
      <c r="D241" s="209"/>
      <c r="E241" s="209"/>
      <c r="F241" s="209"/>
      <c r="G241" s="213" t="s">
        <v>900</v>
      </c>
      <c r="H241" s="209"/>
      <c r="I241" s="210"/>
      <c r="J241" s="210"/>
      <c r="K241" s="210"/>
      <c r="L241" s="210"/>
      <c r="M241" s="209"/>
      <c r="N241" s="208"/>
      <c r="O241" s="211"/>
      <c r="P241" s="211"/>
      <c r="Q241" s="207"/>
      <c r="R241" s="106"/>
      <c r="S241" s="94"/>
      <c r="T241" s="69">
        <f t="shared" si="21"/>
        <v>0</v>
      </c>
      <c r="U241" s="24">
        <f t="shared" si="22"/>
        <v>0</v>
      </c>
      <c r="V241" s="24">
        <f t="shared" si="23"/>
        <v>0</v>
      </c>
      <c r="W241" s="24">
        <f t="shared" si="24"/>
        <v>0</v>
      </c>
    </row>
    <row r="242" spans="1:24" ht="20.25" customHeight="1" x14ac:dyDescent="0.25">
      <c r="A242" s="200"/>
      <c r="B242" s="200"/>
      <c r="C242" s="209"/>
      <c r="D242" s="209" t="s">
        <v>901</v>
      </c>
      <c r="E242" s="209"/>
      <c r="F242" s="209"/>
      <c r="G242" s="212" t="s">
        <v>902</v>
      </c>
      <c r="H242" s="209" t="s">
        <v>101</v>
      </c>
      <c r="I242" s="210">
        <v>56000</v>
      </c>
      <c r="J242" s="210">
        <v>80000</v>
      </c>
      <c r="K242" s="210"/>
      <c r="L242" s="210">
        <f t="shared" si="27"/>
        <v>68000</v>
      </c>
      <c r="M242" s="209"/>
      <c r="N242" s="208"/>
      <c r="O242" s="4">
        <v>56000</v>
      </c>
      <c r="P242" s="4">
        <v>80000</v>
      </c>
      <c r="Q242" s="207">
        <f t="shared" si="25"/>
        <v>68000</v>
      </c>
      <c r="R242" s="106"/>
      <c r="S242" s="94"/>
      <c r="T242" s="69">
        <f t="shared" si="21"/>
        <v>0</v>
      </c>
      <c r="U242" s="24">
        <f t="shared" si="22"/>
        <v>0</v>
      </c>
      <c r="V242" s="24">
        <f t="shared" si="23"/>
        <v>12000</v>
      </c>
      <c r="W242" s="24">
        <f t="shared" si="24"/>
        <v>12000</v>
      </c>
    </row>
    <row r="243" spans="1:24" ht="19.5" customHeight="1" x14ac:dyDescent="0.25">
      <c r="A243" s="200"/>
      <c r="B243" s="200"/>
      <c r="C243" s="209"/>
      <c r="D243" s="209" t="s">
        <v>999</v>
      </c>
      <c r="E243" s="209"/>
      <c r="F243" s="209"/>
      <c r="G243" s="212" t="s">
        <v>903</v>
      </c>
      <c r="H243" s="209" t="s">
        <v>101</v>
      </c>
      <c r="I243" s="210">
        <v>80000</v>
      </c>
      <c r="J243" s="210">
        <v>100000</v>
      </c>
      <c r="K243" s="210"/>
      <c r="L243" s="210">
        <f t="shared" si="27"/>
        <v>90000</v>
      </c>
      <c r="M243" s="209"/>
      <c r="N243" s="208"/>
      <c r="O243" s="4">
        <v>80000</v>
      </c>
      <c r="P243" s="4">
        <v>100000</v>
      </c>
      <c r="Q243" s="207">
        <f t="shared" si="25"/>
        <v>90000</v>
      </c>
      <c r="R243" s="106"/>
      <c r="S243" s="94"/>
      <c r="T243" s="69">
        <f t="shared" si="21"/>
        <v>0</v>
      </c>
      <c r="U243" s="24">
        <f t="shared" si="22"/>
        <v>0</v>
      </c>
      <c r="V243" s="24">
        <f t="shared" si="23"/>
        <v>10000</v>
      </c>
      <c r="W243" s="24">
        <f t="shared" si="24"/>
        <v>10000</v>
      </c>
    </row>
    <row r="244" spans="1:24" ht="15.75" x14ac:dyDescent="0.25">
      <c r="A244" s="200"/>
      <c r="B244" s="200"/>
      <c r="C244" s="209"/>
      <c r="D244" s="209"/>
      <c r="E244" s="209"/>
      <c r="F244" s="209"/>
      <c r="G244" s="213" t="s">
        <v>904</v>
      </c>
      <c r="H244" s="209"/>
      <c r="I244" s="210"/>
      <c r="J244" s="210"/>
      <c r="K244" s="210"/>
      <c r="L244" s="210"/>
      <c r="M244" s="209"/>
      <c r="N244" s="208"/>
      <c r="O244" s="211"/>
      <c r="P244" s="211"/>
      <c r="Q244" s="207"/>
      <c r="R244" s="106"/>
      <c r="S244" s="94"/>
      <c r="T244" s="69">
        <f t="shared" si="21"/>
        <v>0</v>
      </c>
      <c r="U244" s="24">
        <f t="shared" si="22"/>
        <v>0</v>
      </c>
      <c r="V244" s="24">
        <f t="shared" si="23"/>
        <v>0</v>
      </c>
      <c r="W244" s="24">
        <f t="shared" si="24"/>
        <v>0</v>
      </c>
    </row>
    <row r="245" spans="1:24" ht="19.5" customHeight="1" x14ac:dyDescent="0.25">
      <c r="A245" s="200"/>
      <c r="B245" s="200"/>
      <c r="C245" s="209"/>
      <c r="D245" s="209" t="s">
        <v>905</v>
      </c>
      <c r="E245" s="209"/>
      <c r="F245" s="209"/>
      <c r="G245" s="212" t="s">
        <v>902</v>
      </c>
      <c r="H245" s="209" t="s">
        <v>101</v>
      </c>
      <c r="I245" s="210">
        <v>25000</v>
      </c>
      <c r="J245" s="210">
        <v>30000</v>
      </c>
      <c r="K245" s="210"/>
      <c r="L245" s="210">
        <f t="shared" si="27"/>
        <v>28000</v>
      </c>
      <c r="M245" s="209"/>
      <c r="N245" s="208"/>
      <c r="O245" s="4">
        <v>25000</v>
      </c>
      <c r="P245" s="4">
        <v>30000</v>
      </c>
      <c r="Q245" s="207">
        <f t="shared" si="25"/>
        <v>28000</v>
      </c>
      <c r="R245" s="106"/>
      <c r="S245" s="94"/>
      <c r="T245" s="69">
        <f t="shared" si="21"/>
        <v>0</v>
      </c>
      <c r="U245" s="24">
        <f t="shared" si="22"/>
        <v>0</v>
      </c>
      <c r="V245" s="24">
        <f t="shared" si="23"/>
        <v>3000</v>
      </c>
      <c r="W245" s="24">
        <f t="shared" si="24"/>
        <v>2000</v>
      </c>
    </row>
    <row r="246" spans="1:24" ht="18" customHeight="1" x14ac:dyDescent="0.25">
      <c r="A246" s="200"/>
      <c r="B246" s="200"/>
      <c r="C246" s="209"/>
      <c r="D246" s="209" t="s">
        <v>906</v>
      </c>
      <c r="E246" s="209"/>
      <c r="F246" s="209"/>
      <c r="G246" s="212" t="s">
        <v>903</v>
      </c>
      <c r="H246" s="209" t="s">
        <v>101</v>
      </c>
      <c r="I246" s="210">
        <v>90000</v>
      </c>
      <c r="J246" s="210">
        <v>110000</v>
      </c>
      <c r="K246" s="210"/>
      <c r="L246" s="210">
        <f t="shared" si="27"/>
        <v>100000</v>
      </c>
      <c r="M246" s="209"/>
      <c r="N246" s="208"/>
      <c r="O246" s="4">
        <v>90000</v>
      </c>
      <c r="P246" s="4">
        <v>110000</v>
      </c>
      <c r="Q246" s="207">
        <f t="shared" si="25"/>
        <v>100000</v>
      </c>
      <c r="R246" s="106"/>
      <c r="S246" s="94"/>
      <c r="T246" s="69">
        <f t="shared" si="21"/>
        <v>0</v>
      </c>
      <c r="U246" s="24">
        <f t="shared" si="22"/>
        <v>0</v>
      </c>
      <c r="V246" s="24">
        <f t="shared" si="23"/>
        <v>10000</v>
      </c>
      <c r="W246" s="24">
        <f t="shared" si="24"/>
        <v>10000</v>
      </c>
    </row>
    <row r="247" spans="1:24" ht="15.75" x14ac:dyDescent="0.25">
      <c r="A247" s="200"/>
      <c r="B247" s="200"/>
      <c r="C247" s="209"/>
      <c r="D247" s="209"/>
      <c r="E247" s="209"/>
      <c r="F247" s="209"/>
      <c r="G247" s="213" t="s">
        <v>907</v>
      </c>
      <c r="H247" s="209"/>
      <c r="I247" s="210"/>
      <c r="J247" s="210"/>
      <c r="K247" s="210"/>
      <c r="L247" s="210"/>
      <c r="M247" s="209"/>
      <c r="N247" s="208"/>
      <c r="O247" s="211"/>
      <c r="P247" s="211"/>
      <c r="Q247" s="207"/>
      <c r="R247" s="106"/>
      <c r="S247" s="94"/>
      <c r="T247" s="69">
        <f t="shared" si="21"/>
        <v>0</v>
      </c>
      <c r="U247" s="24">
        <f t="shared" si="22"/>
        <v>0</v>
      </c>
      <c r="V247" s="24">
        <f t="shared" si="23"/>
        <v>0</v>
      </c>
      <c r="W247" s="24">
        <f t="shared" si="24"/>
        <v>0</v>
      </c>
    </row>
    <row r="248" spans="1:24" ht="18.75" customHeight="1" x14ac:dyDescent="0.25">
      <c r="A248" s="200"/>
      <c r="B248" s="200"/>
      <c r="C248" s="209"/>
      <c r="D248" s="209" t="s">
        <v>908</v>
      </c>
      <c r="E248" s="209"/>
      <c r="F248" s="209"/>
      <c r="G248" s="212" t="s">
        <v>902</v>
      </c>
      <c r="H248" s="209" t="s">
        <v>101</v>
      </c>
      <c r="I248" s="210">
        <v>105000</v>
      </c>
      <c r="J248" s="210">
        <v>150000</v>
      </c>
      <c r="K248" s="210"/>
      <c r="L248" s="210">
        <f t="shared" si="27"/>
        <v>128000</v>
      </c>
      <c r="M248" s="209"/>
      <c r="N248" s="208"/>
      <c r="O248" s="4">
        <v>105000</v>
      </c>
      <c r="P248" s="4">
        <v>150000</v>
      </c>
      <c r="Q248" s="207">
        <f t="shared" si="25"/>
        <v>128000</v>
      </c>
      <c r="R248" s="106"/>
      <c r="S248" s="94"/>
      <c r="T248" s="69">
        <f t="shared" si="21"/>
        <v>0</v>
      </c>
      <c r="U248" s="24">
        <f t="shared" si="22"/>
        <v>0</v>
      </c>
      <c r="V248" s="24">
        <f t="shared" si="23"/>
        <v>23000</v>
      </c>
      <c r="W248" s="24">
        <f t="shared" si="24"/>
        <v>22000</v>
      </c>
    </row>
    <row r="249" spans="1:24" ht="18" customHeight="1" x14ac:dyDescent="0.25">
      <c r="A249" s="200"/>
      <c r="B249" s="200"/>
      <c r="C249" s="209"/>
      <c r="D249" s="209" t="s">
        <v>909</v>
      </c>
      <c r="E249" s="209"/>
      <c r="F249" s="209"/>
      <c r="G249" s="212" t="s">
        <v>903</v>
      </c>
      <c r="H249" s="209" t="s">
        <v>101</v>
      </c>
      <c r="I249" s="210">
        <v>210000</v>
      </c>
      <c r="J249" s="210">
        <v>300000</v>
      </c>
      <c r="K249" s="210"/>
      <c r="L249" s="210">
        <f t="shared" si="27"/>
        <v>255000</v>
      </c>
      <c r="M249" s="209"/>
      <c r="N249" s="208"/>
      <c r="O249" s="4">
        <v>210000</v>
      </c>
      <c r="P249" s="4">
        <v>300000</v>
      </c>
      <c r="Q249" s="207">
        <f t="shared" si="25"/>
        <v>255000</v>
      </c>
      <c r="R249" s="106"/>
      <c r="S249" s="94"/>
      <c r="T249" s="69">
        <f t="shared" si="21"/>
        <v>0</v>
      </c>
      <c r="U249" s="24">
        <f t="shared" si="22"/>
        <v>0</v>
      </c>
      <c r="V249" s="24">
        <f t="shared" si="23"/>
        <v>45000</v>
      </c>
      <c r="W249" s="24">
        <f t="shared" si="24"/>
        <v>45000</v>
      </c>
    </row>
    <row r="250" spans="1:24" ht="15.75" x14ac:dyDescent="0.25">
      <c r="A250" s="200"/>
      <c r="B250" s="200"/>
      <c r="C250" s="209"/>
      <c r="D250" s="209"/>
      <c r="E250" s="209"/>
      <c r="F250" s="209"/>
      <c r="G250" s="213" t="s">
        <v>910</v>
      </c>
      <c r="H250" s="209"/>
      <c r="I250" s="210"/>
      <c r="J250" s="210"/>
      <c r="K250" s="210"/>
      <c r="L250" s="210"/>
      <c r="M250" s="209"/>
      <c r="N250" s="208"/>
      <c r="O250" s="211"/>
      <c r="P250" s="211"/>
      <c r="Q250" s="207"/>
      <c r="R250" s="106"/>
      <c r="S250" s="94"/>
      <c r="T250" s="69">
        <f t="shared" si="21"/>
        <v>0</v>
      </c>
      <c r="U250" s="24">
        <f t="shared" si="22"/>
        <v>0</v>
      </c>
      <c r="V250" s="24">
        <f t="shared" si="23"/>
        <v>0</v>
      </c>
      <c r="W250" s="24">
        <f t="shared" si="24"/>
        <v>0</v>
      </c>
    </row>
    <row r="251" spans="1:24" ht="18.75" customHeight="1" x14ac:dyDescent="0.25">
      <c r="A251" s="200"/>
      <c r="B251" s="200"/>
      <c r="C251" s="209"/>
      <c r="D251" s="209" t="s">
        <v>911</v>
      </c>
      <c r="E251" s="209"/>
      <c r="F251" s="209"/>
      <c r="G251" s="212" t="s">
        <v>902</v>
      </c>
      <c r="H251" s="209" t="s">
        <v>101</v>
      </c>
      <c r="I251" s="210">
        <v>84000</v>
      </c>
      <c r="J251" s="210">
        <v>120000</v>
      </c>
      <c r="K251" s="210"/>
      <c r="L251" s="210">
        <f t="shared" si="27"/>
        <v>102000</v>
      </c>
      <c r="M251" s="209"/>
      <c r="N251" s="208"/>
      <c r="O251" s="4">
        <v>84000</v>
      </c>
      <c r="P251" s="4">
        <v>120000</v>
      </c>
      <c r="Q251" s="207">
        <f t="shared" si="25"/>
        <v>102000</v>
      </c>
      <c r="R251" s="106"/>
      <c r="S251" s="94"/>
      <c r="T251" s="69">
        <f t="shared" si="21"/>
        <v>0</v>
      </c>
      <c r="U251" s="24">
        <f t="shared" si="22"/>
        <v>0</v>
      </c>
      <c r="V251" s="24">
        <f t="shared" si="23"/>
        <v>18000</v>
      </c>
      <c r="W251" s="24">
        <f t="shared" si="24"/>
        <v>18000</v>
      </c>
    </row>
    <row r="252" spans="1:24" ht="17.25" customHeight="1" x14ac:dyDescent="0.25">
      <c r="A252" s="200"/>
      <c r="B252" s="200"/>
      <c r="C252" s="209"/>
      <c r="D252" s="209" t="s">
        <v>912</v>
      </c>
      <c r="E252" s="209"/>
      <c r="F252" s="209"/>
      <c r="G252" s="212" t="s">
        <v>903</v>
      </c>
      <c r="H252" s="209" t="s">
        <v>101</v>
      </c>
      <c r="I252" s="210">
        <v>280000</v>
      </c>
      <c r="J252" s="210">
        <v>400000</v>
      </c>
      <c r="K252" s="210"/>
      <c r="L252" s="210">
        <f t="shared" si="27"/>
        <v>340000</v>
      </c>
      <c r="M252" s="209"/>
      <c r="N252" s="208"/>
      <c r="O252" s="4">
        <v>280000</v>
      </c>
      <c r="P252" s="4">
        <v>400000</v>
      </c>
      <c r="Q252" s="207">
        <f t="shared" si="25"/>
        <v>340000</v>
      </c>
      <c r="R252" s="106"/>
      <c r="S252" s="94"/>
      <c r="T252" s="69">
        <f t="shared" si="21"/>
        <v>0</v>
      </c>
      <c r="U252" s="24">
        <f t="shared" si="22"/>
        <v>0</v>
      </c>
      <c r="V252" s="24">
        <f t="shared" si="23"/>
        <v>60000</v>
      </c>
      <c r="W252" s="24">
        <f t="shared" si="24"/>
        <v>60000</v>
      </c>
    </row>
    <row r="253" spans="1:24" ht="35.25" customHeight="1" x14ac:dyDescent="0.25">
      <c r="A253" s="200"/>
      <c r="B253" s="200" t="s">
        <v>913</v>
      </c>
      <c r="C253" s="209"/>
      <c r="D253" s="209"/>
      <c r="E253" s="209"/>
      <c r="F253" s="209"/>
      <c r="G253" s="204" t="s">
        <v>914</v>
      </c>
      <c r="H253" s="209"/>
      <c r="I253" s="210"/>
      <c r="J253" s="210"/>
      <c r="K253" s="210"/>
      <c r="L253" s="210"/>
      <c r="M253" s="212"/>
      <c r="N253" s="208"/>
      <c r="O253" s="210"/>
      <c r="P253" s="210"/>
      <c r="Q253" s="207"/>
      <c r="R253" s="106"/>
      <c r="S253" s="94"/>
      <c r="T253" s="69">
        <f t="shared" si="21"/>
        <v>0</v>
      </c>
      <c r="U253" s="24">
        <f t="shared" si="22"/>
        <v>0</v>
      </c>
      <c r="V253" s="24">
        <f t="shared" si="23"/>
        <v>0</v>
      </c>
      <c r="W253" s="24">
        <f t="shared" si="24"/>
        <v>0</v>
      </c>
      <c r="X253" s="9" t="s">
        <v>1256</v>
      </c>
    </row>
    <row r="254" spans="1:24" ht="20.25" customHeight="1" x14ac:dyDescent="0.25">
      <c r="A254" s="208"/>
      <c r="B254" s="208"/>
      <c r="C254" s="208" t="s">
        <v>971</v>
      </c>
      <c r="D254" s="208"/>
      <c r="E254" s="208"/>
      <c r="F254" s="208"/>
      <c r="G254" s="213" t="s">
        <v>972</v>
      </c>
      <c r="H254" s="209" t="s">
        <v>847</v>
      </c>
      <c r="I254" s="207"/>
      <c r="J254" s="207"/>
      <c r="K254" s="207">
        <v>4500</v>
      </c>
      <c r="L254" s="207">
        <f>ROUND(K254*1.4,-3)</f>
        <v>6000</v>
      </c>
      <c r="M254" s="212"/>
      <c r="N254" s="208"/>
      <c r="O254" s="207"/>
      <c r="P254" s="207"/>
      <c r="Q254" s="207">
        <f t="shared" si="25"/>
        <v>6000</v>
      </c>
      <c r="R254" s="106"/>
      <c r="S254" s="94"/>
      <c r="T254" s="69">
        <f t="shared" si="21"/>
        <v>0</v>
      </c>
      <c r="U254" s="24">
        <f t="shared" si="22"/>
        <v>0</v>
      </c>
      <c r="V254" s="24">
        <f t="shared" si="23"/>
        <v>6000</v>
      </c>
      <c r="W254" s="24">
        <f t="shared" si="24"/>
        <v>-6000</v>
      </c>
    </row>
    <row r="255" spans="1:24" ht="20.25" customHeight="1" x14ac:dyDescent="0.25">
      <c r="A255" s="208"/>
      <c r="B255" s="208"/>
      <c r="C255" s="208" t="s">
        <v>973</v>
      </c>
      <c r="D255" s="208"/>
      <c r="E255" s="208"/>
      <c r="F255" s="208"/>
      <c r="G255" s="213" t="s">
        <v>974</v>
      </c>
      <c r="H255" s="209" t="s">
        <v>101</v>
      </c>
      <c r="I255" s="207"/>
      <c r="J255" s="207"/>
      <c r="K255" s="207">
        <v>6000</v>
      </c>
      <c r="L255" s="207">
        <f t="shared" ref="L255:L256" si="30">ROUND(K255*1.4,-3)</f>
        <v>8000</v>
      </c>
      <c r="M255" s="212"/>
      <c r="N255" s="208"/>
      <c r="O255" s="207"/>
      <c r="P255" s="207"/>
      <c r="Q255" s="207">
        <f t="shared" si="25"/>
        <v>8000</v>
      </c>
      <c r="R255" s="106"/>
      <c r="S255" s="94"/>
      <c r="T255" s="69">
        <f t="shared" si="21"/>
        <v>0</v>
      </c>
      <c r="U255" s="24">
        <f t="shared" si="22"/>
        <v>0</v>
      </c>
      <c r="V255" s="24">
        <f t="shared" si="23"/>
        <v>8000</v>
      </c>
      <c r="W255" s="24">
        <f t="shared" si="24"/>
        <v>-8000</v>
      </c>
    </row>
    <row r="256" spans="1:24" ht="20.25" customHeight="1" x14ac:dyDescent="0.25">
      <c r="A256" s="208"/>
      <c r="B256" s="208"/>
      <c r="C256" s="208" t="s">
        <v>975</v>
      </c>
      <c r="D256" s="208"/>
      <c r="E256" s="208"/>
      <c r="F256" s="208"/>
      <c r="G256" s="213" t="s">
        <v>976</v>
      </c>
      <c r="H256" s="209" t="s">
        <v>101</v>
      </c>
      <c r="I256" s="207"/>
      <c r="J256" s="207"/>
      <c r="K256" s="207">
        <v>8000</v>
      </c>
      <c r="L256" s="207">
        <f t="shared" si="30"/>
        <v>11000</v>
      </c>
      <c r="M256" s="212"/>
      <c r="N256" s="208"/>
      <c r="O256" s="207"/>
      <c r="P256" s="207"/>
      <c r="Q256" s="207">
        <f t="shared" si="25"/>
        <v>11000</v>
      </c>
      <c r="R256" s="106"/>
      <c r="S256" s="94"/>
      <c r="T256" s="69">
        <f t="shared" si="21"/>
        <v>0</v>
      </c>
      <c r="U256" s="24">
        <f t="shared" si="22"/>
        <v>0</v>
      </c>
      <c r="V256" s="24">
        <f t="shared" si="23"/>
        <v>11000</v>
      </c>
      <c r="W256" s="24">
        <f t="shared" si="24"/>
        <v>-11000</v>
      </c>
    </row>
    <row r="257" spans="1:23" ht="20.25" customHeight="1" x14ac:dyDescent="0.25">
      <c r="A257" s="208"/>
      <c r="B257" s="208"/>
      <c r="C257" s="208" t="s">
        <v>977</v>
      </c>
      <c r="D257" s="208"/>
      <c r="E257" s="208"/>
      <c r="F257" s="208"/>
      <c r="G257" s="213" t="s">
        <v>1034</v>
      </c>
      <c r="H257" s="209"/>
      <c r="I257" s="207"/>
      <c r="J257" s="207"/>
      <c r="K257" s="207">
        <v>2000000</v>
      </c>
      <c r="L257" s="207"/>
      <c r="M257" s="212"/>
      <c r="N257" s="208"/>
      <c r="O257" s="207"/>
      <c r="P257" s="207"/>
      <c r="Q257" s="207"/>
      <c r="R257" s="106"/>
      <c r="S257" s="94"/>
      <c r="T257" s="69">
        <f t="shared" si="21"/>
        <v>0</v>
      </c>
      <c r="U257" s="24">
        <f t="shared" si="22"/>
        <v>0</v>
      </c>
      <c r="V257" s="24">
        <f t="shared" si="23"/>
        <v>0</v>
      </c>
      <c r="W257" s="24">
        <f t="shared" si="24"/>
        <v>0</v>
      </c>
    </row>
    <row r="258" spans="1:23" ht="37.5" customHeight="1" x14ac:dyDescent="0.25">
      <c r="A258" s="208"/>
      <c r="B258" s="208"/>
      <c r="C258" s="208"/>
      <c r="D258" s="208" t="s">
        <v>1033</v>
      </c>
      <c r="E258" s="208"/>
      <c r="F258" s="208"/>
      <c r="G258" s="213" t="s">
        <v>978</v>
      </c>
      <c r="H258" s="209" t="s">
        <v>979</v>
      </c>
      <c r="I258" s="207"/>
      <c r="J258" s="207"/>
      <c r="K258" s="207"/>
      <c r="L258" s="207">
        <v>2500000</v>
      </c>
      <c r="M258" s="208"/>
      <c r="N258" s="208"/>
      <c r="O258" s="207"/>
      <c r="P258" s="207"/>
      <c r="Q258" s="207">
        <f t="shared" si="25"/>
        <v>2500000</v>
      </c>
      <c r="R258" s="106"/>
      <c r="S258" s="94"/>
      <c r="T258" s="69">
        <f t="shared" si="21"/>
        <v>0</v>
      </c>
      <c r="U258" s="24">
        <f t="shared" si="22"/>
        <v>0</v>
      </c>
      <c r="V258" s="24">
        <f t="shared" si="23"/>
        <v>2500000</v>
      </c>
      <c r="W258" s="24">
        <f t="shared" si="24"/>
        <v>-2500000</v>
      </c>
    </row>
    <row r="259" spans="1:23" ht="35.25" customHeight="1" x14ac:dyDescent="0.25">
      <c r="A259" s="208"/>
      <c r="B259" s="208"/>
      <c r="C259" s="208"/>
      <c r="D259" s="208" t="s">
        <v>1035</v>
      </c>
      <c r="E259" s="208"/>
      <c r="F259" s="208"/>
      <c r="G259" s="213" t="s">
        <v>1036</v>
      </c>
      <c r="H259" s="209" t="s">
        <v>979</v>
      </c>
      <c r="I259" s="207"/>
      <c r="J259" s="207"/>
      <c r="K259" s="207"/>
      <c r="L259" s="207">
        <v>4000000</v>
      </c>
      <c r="M259" s="208"/>
      <c r="N259" s="208"/>
      <c r="O259" s="207"/>
      <c r="P259" s="207"/>
      <c r="Q259" s="207">
        <f t="shared" si="25"/>
        <v>4000000</v>
      </c>
      <c r="R259" s="106"/>
      <c r="S259" s="94"/>
      <c r="T259" s="69">
        <f t="shared" si="21"/>
        <v>0</v>
      </c>
      <c r="U259" s="24">
        <f t="shared" si="22"/>
        <v>0</v>
      </c>
      <c r="V259" s="24">
        <f t="shared" si="23"/>
        <v>4000000</v>
      </c>
      <c r="W259" s="24">
        <f t="shared" si="24"/>
        <v>-4000000</v>
      </c>
    </row>
  </sheetData>
  <autoFilter ref="R1:R259"/>
  <mergeCells count="16">
    <mergeCell ref="Z8:Z10"/>
    <mergeCell ref="G8:G9"/>
    <mergeCell ref="H8:H9"/>
    <mergeCell ref="I8:I9"/>
    <mergeCell ref="J8:J9"/>
    <mergeCell ref="O7:P7"/>
    <mergeCell ref="O8:O9"/>
    <mergeCell ref="P8:P9"/>
    <mergeCell ref="K8:K9"/>
    <mergeCell ref="L8:L9"/>
    <mergeCell ref="M8:M9"/>
    <mergeCell ref="A1:R1"/>
    <mergeCell ref="A2:R2"/>
    <mergeCell ref="A3:R3"/>
    <mergeCell ref="A7:F7"/>
    <mergeCell ref="I7:J7"/>
  </mergeCells>
  <pageMargins left="0.42" right="0.17" top="0.48" bottom="0.2" header="0.28000000000000003" footer="0.17"/>
  <pageSetup paperSize="9" orientation="portrait" r:id="rId1"/>
  <headerFooter differentFirst="1">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5"/>
  <sheetViews>
    <sheetView topLeftCell="A4" workbookViewId="0">
      <selection activeCell="AI8" sqref="AI8"/>
    </sheetView>
  </sheetViews>
  <sheetFormatPr defaultRowHeight="15" x14ac:dyDescent="0.25"/>
  <cols>
    <col min="1" max="1" width="5" style="1" customWidth="1"/>
    <col min="2" max="2" width="5.5703125" style="46" customWidth="1"/>
    <col min="3" max="3" width="7" style="46" customWidth="1"/>
    <col min="4" max="4" width="10" style="46" customWidth="1"/>
    <col min="5" max="5" width="7.5703125" style="46" customWidth="1"/>
    <col min="6" max="6" width="7.42578125" style="46" customWidth="1"/>
    <col min="7" max="7" width="27.7109375" style="46" customWidth="1"/>
    <col min="8" max="8" width="7.28515625" style="46" customWidth="1"/>
    <col min="9" max="9" width="9.42578125" style="47" hidden="1" customWidth="1"/>
    <col min="10" max="10" width="9.28515625" style="47" hidden="1" customWidth="1"/>
    <col min="11" max="11" width="13.42578125" style="47" hidden="1" customWidth="1"/>
    <col min="12" max="12" width="10" style="46" hidden="1" customWidth="1"/>
    <col min="13" max="13" width="12.140625" style="46" hidden="1" customWidth="1"/>
    <col min="14" max="15" width="9.140625" style="46" hidden="1" customWidth="1"/>
    <col min="16" max="16" width="8.42578125" style="10" hidden="1" customWidth="1"/>
    <col min="17" max="17" width="11.140625" style="65" hidden="1" customWidth="1"/>
    <col min="18" max="18" width="10.140625" style="65" hidden="1" customWidth="1"/>
    <col min="19" max="19" width="10.85546875" style="47" hidden="1" customWidth="1"/>
    <col min="20" max="20" width="12.7109375" style="47" hidden="1" customWidth="1"/>
    <col min="21" max="21" width="10.7109375" style="46" hidden="1" customWidth="1"/>
    <col min="22" max="22" width="14.42578125" style="180" customWidth="1"/>
    <col min="23" max="23" width="10.7109375" style="98" hidden="1" customWidth="1"/>
    <col min="24" max="24" width="12.28515625" style="46" hidden="1" customWidth="1"/>
    <col min="25" max="25" width="10.7109375" style="70" hidden="1" customWidth="1"/>
    <col min="26" max="26" width="9.85546875" style="46" hidden="1" customWidth="1"/>
    <col min="27" max="27" width="9.28515625" style="46" hidden="1" customWidth="1"/>
    <col min="28" max="28" width="9.85546875" style="46" hidden="1" customWidth="1"/>
    <col min="29" max="29" width="0" style="46" hidden="1" customWidth="1"/>
    <col min="30" max="32" width="0" style="1" hidden="1" customWidth="1"/>
    <col min="33" max="16384" width="9.140625" style="1"/>
  </cols>
  <sheetData>
    <row r="1" spans="1:31" ht="16.5" x14ac:dyDescent="0.25">
      <c r="A1" s="158" t="s">
        <v>915</v>
      </c>
      <c r="B1" s="158"/>
      <c r="C1" s="158"/>
      <c r="D1" s="158"/>
      <c r="E1" s="158"/>
      <c r="F1" s="158"/>
      <c r="G1" s="158"/>
      <c r="H1" s="158"/>
      <c r="I1" s="158"/>
      <c r="J1" s="158"/>
      <c r="K1" s="158"/>
      <c r="L1" s="158"/>
      <c r="M1" s="158"/>
      <c r="N1" s="158"/>
      <c r="O1" s="158"/>
      <c r="P1" s="158"/>
      <c r="Q1" s="158"/>
      <c r="R1" s="158"/>
      <c r="S1" s="158"/>
      <c r="T1" s="158"/>
      <c r="U1" s="158"/>
      <c r="V1" s="158"/>
      <c r="W1" s="158"/>
    </row>
    <row r="2" spans="1:31" ht="15.75" customHeight="1" x14ac:dyDescent="0.25">
      <c r="A2" s="159" t="s">
        <v>947</v>
      </c>
      <c r="B2" s="159"/>
      <c r="C2" s="159"/>
      <c r="D2" s="159"/>
      <c r="E2" s="159"/>
      <c r="F2" s="159"/>
      <c r="G2" s="159"/>
      <c r="H2" s="159"/>
      <c r="I2" s="159"/>
      <c r="J2" s="159"/>
      <c r="K2" s="159"/>
      <c r="L2" s="159"/>
      <c r="M2" s="159"/>
      <c r="N2" s="159"/>
      <c r="O2" s="159"/>
      <c r="P2" s="159"/>
      <c r="Q2" s="159"/>
      <c r="R2" s="159"/>
      <c r="S2" s="159"/>
      <c r="T2" s="159"/>
      <c r="U2" s="159"/>
      <c r="V2" s="159"/>
      <c r="W2" s="159"/>
    </row>
    <row r="3" spans="1:31" ht="15.75" customHeight="1" x14ac:dyDescent="0.25">
      <c r="A3" s="160" t="s">
        <v>1342</v>
      </c>
      <c r="B3" s="160"/>
      <c r="C3" s="160"/>
      <c r="D3" s="160"/>
      <c r="E3" s="160"/>
      <c r="F3" s="160"/>
      <c r="G3" s="160"/>
      <c r="H3" s="160"/>
      <c r="I3" s="160"/>
      <c r="J3" s="160"/>
      <c r="K3" s="160"/>
      <c r="L3" s="160"/>
      <c r="M3" s="160"/>
      <c r="N3" s="160"/>
      <c r="O3" s="160"/>
      <c r="P3" s="160"/>
      <c r="Q3" s="160"/>
      <c r="R3" s="160"/>
      <c r="S3" s="160"/>
      <c r="T3" s="160"/>
      <c r="U3" s="160"/>
      <c r="V3" s="160"/>
      <c r="W3" s="160"/>
    </row>
    <row r="4" spans="1:31" ht="10.5" customHeight="1" x14ac:dyDescent="0.3">
      <c r="A4" s="33"/>
      <c r="B4" s="39"/>
      <c r="C4" s="39"/>
      <c r="D4" s="39"/>
      <c r="E4" s="39"/>
      <c r="F4" s="39"/>
      <c r="G4" s="39"/>
      <c r="H4" s="39"/>
      <c r="I4" s="40"/>
      <c r="J4" s="40"/>
      <c r="K4" s="40"/>
      <c r="L4" s="39"/>
      <c r="M4" s="39"/>
      <c r="N4" s="39"/>
      <c r="O4" s="39"/>
      <c r="P4" s="66"/>
      <c r="Q4" s="67"/>
    </row>
    <row r="5" spans="1:31" ht="17.25" x14ac:dyDescent="0.3">
      <c r="A5" s="33"/>
      <c r="B5" s="39"/>
      <c r="C5" s="39"/>
      <c r="D5" s="39"/>
      <c r="E5" s="39"/>
      <c r="F5" s="39"/>
      <c r="G5" s="39"/>
      <c r="H5" s="35"/>
      <c r="I5" s="40"/>
      <c r="J5" s="40"/>
      <c r="K5" s="35"/>
      <c r="L5" s="36"/>
      <c r="M5" s="35" t="s">
        <v>532</v>
      </c>
      <c r="N5" s="39"/>
      <c r="O5" s="39"/>
      <c r="P5" s="66"/>
      <c r="V5" s="42" t="s">
        <v>532</v>
      </c>
    </row>
    <row r="6" spans="1:31" ht="10.5" customHeight="1" x14ac:dyDescent="0.25"/>
    <row r="7" spans="1:31" ht="51.75" customHeight="1" x14ac:dyDescent="0.25">
      <c r="A7" s="174" t="s">
        <v>0</v>
      </c>
      <c r="B7" s="174"/>
      <c r="C7" s="174"/>
      <c r="D7" s="174"/>
      <c r="E7" s="174"/>
      <c r="F7" s="174"/>
      <c r="G7" s="181" t="s">
        <v>1261</v>
      </c>
      <c r="H7" s="152" t="s">
        <v>1</v>
      </c>
      <c r="I7" s="175" t="s">
        <v>949</v>
      </c>
      <c r="J7" s="175"/>
      <c r="K7" s="153" t="s">
        <v>950</v>
      </c>
      <c r="L7" s="202" t="s">
        <v>1108</v>
      </c>
      <c r="M7" s="202" t="s">
        <v>1126</v>
      </c>
      <c r="N7" s="152" t="s">
        <v>2</v>
      </c>
      <c r="O7" s="153" t="s">
        <v>1116</v>
      </c>
      <c r="P7" s="291" t="s">
        <v>1086</v>
      </c>
      <c r="Q7" s="202" t="s">
        <v>1257</v>
      </c>
      <c r="R7" s="202" t="s">
        <v>1258</v>
      </c>
      <c r="S7" s="175" t="s">
        <v>1128</v>
      </c>
      <c r="T7" s="175"/>
      <c r="U7" s="153" t="s">
        <v>1268</v>
      </c>
      <c r="V7" s="292" t="s">
        <v>1059</v>
      </c>
      <c r="W7" s="80" t="s">
        <v>1288</v>
      </c>
      <c r="X7" s="96"/>
      <c r="Y7" s="51"/>
      <c r="AE7" s="157" t="s">
        <v>1338</v>
      </c>
    </row>
    <row r="8" spans="1:31" ht="31.5" x14ac:dyDescent="0.25">
      <c r="A8" s="152" t="s">
        <v>3</v>
      </c>
      <c r="B8" s="152" t="s">
        <v>916</v>
      </c>
      <c r="C8" s="152" t="s">
        <v>917</v>
      </c>
      <c r="D8" s="152" t="s">
        <v>918</v>
      </c>
      <c r="E8" s="152" t="s">
        <v>919</v>
      </c>
      <c r="F8" s="152" t="s">
        <v>920</v>
      </c>
      <c r="G8" s="3"/>
      <c r="H8" s="3"/>
      <c r="I8" s="153" t="s">
        <v>5</v>
      </c>
      <c r="J8" s="153" t="s">
        <v>6</v>
      </c>
      <c r="K8" s="153"/>
      <c r="L8" s="152"/>
      <c r="M8" s="152"/>
      <c r="N8" s="154"/>
      <c r="O8" s="183"/>
      <c r="P8" s="293"/>
      <c r="Q8" s="294"/>
      <c r="R8" s="294"/>
      <c r="S8" s="153" t="s">
        <v>5</v>
      </c>
      <c r="T8" s="153" t="s">
        <v>6</v>
      </c>
      <c r="U8" s="295"/>
      <c r="V8" s="296"/>
      <c r="W8" s="104"/>
      <c r="X8" s="100"/>
      <c r="AE8" s="179" t="s">
        <v>1337</v>
      </c>
    </row>
    <row r="9" spans="1:31" ht="24" customHeight="1" x14ac:dyDescent="0.25">
      <c r="A9" s="152" t="s">
        <v>921</v>
      </c>
      <c r="B9" s="152"/>
      <c r="C9" s="154"/>
      <c r="D9" s="154"/>
      <c r="E9" s="154"/>
      <c r="F9" s="154"/>
      <c r="G9" s="3" t="s">
        <v>922</v>
      </c>
      <c r="H9" s="154"/>
      <c r="I9" s="183"/>
      <c r="J9" s="183"/>
      <c r="K9" s="183"/>
      <c r="L9" s="154"/>
      <c r="M9" s="154"/>
      <c r="N9" s="154"/>
      <c r="O9" s="183"/>
      <c r="P9" s="293"/>
      <c r="Q9" s="294"/>
      <c r="R9" s="294"/>
      <c r="S9" s="5"/>
      <c r="T9" s="5"/>
      <c r="U9" s="295"/>
      <c r="V9" s="296"/>
      <c r="W9" s="104"/>
      <c r="X9" s="100"/>
      <c r="AE9" s="179"/>
    </row>
    <row r="10" spans="1:31" ht="70.5" customHeight="1" x14ac:dyDescent="0.25">
      <c r="A10" s="152"/>
      <c r="B10" s="152" t="s">
        <v>923</v>
      </c>
      <c r="C10" s="154"/>
      <c r="D10" s="154"/>
      <c r="E10" s="154"/>
      <c r="F10" s="154"/>
      <c r="G10" s="3" t="s">
        <v>924</v>
      </c>
      <c r="H10" s="154"/>
      <c r="I10" s="183"/>
      <c r="J10" s="183"/>
      <c r="K10" s="183"/>
      <c r="L10" s="154"/>
      <c r="M10" s="154"/>
      <c r="N10" s="154"/>
      <c r="O10" s="183"/>
      <c r="P10" s="293"/>
      <c r="Q10" s="294"/>
      <c r="R10" s="294"/>
      <c r="S10" s="5"/>
      <c r="T10" s="5"/>
      <c r="U10" s="295"/>
      <c r="V10" s="296"/>
      <c r="W10" s="104"/>
      <c r="X10" s="100"/>
      <c r="AE10" s="179"/>
    </row>
    <row r="11" spans="1:31" ht="50.25" customHeight="1" x14ac:dyDescent="0.25">
      <c r="A11" s="152"/>
      <c r="B11" s="152"/>
      <c r="C11" s="154" t="s">
        <v>925</v>
      </c>
      <c r="D11" s="154"/>
      <c r="E11" s="154"/>
      <c r="F11" s="154"/>
      <c r="G11" s="6" t="s">
        <v>926</v>
      </c>
      <c r="H11" s="154"/>
      <c r="I11" s="183"/>
      <c r="J11" s="183"/>
      <c r="K11" s="183"/>
      <c r="L11" s="154"/>
      <c r="M11" s="154"/>
      <c r="N11" s="154"/>
      <c r="O11" s="183"/>
      <c r="P11" s="293"/>
      <c r="Q11" s="294"/>
      <c r="R11" s="294"/>
      <c r="S11" s="5"/>
      <c r="T11" s="5"/>
      <c r="U11" s="295"/>
      <c r="V11" s="296"/>
      <c r="W11" s="104"/>
      <c r="X11" s="100"/>
      <c r="AE11" s="179"/>
    </row>
    <row r="12" spans="1:31" ht="113.25" customHeight="1" x14ac:dyDescent="0.25">
      <c r="A12" s="152"/>
      <c r="B12" s="152"/>
      <c r="C12" s="154"/>
      <c r="D12" s="154" t="s">
        <v>927</v>
      </c>
      <c r="E12" s="154"/>
      <c r="F12" s="154"/>
      <c r="G12" s="5" t="s">
        <v>928</v>
      </c>
      <c r="H12" s="154" t="s">
        <v>1368</v>
      </c>
      <c r="I12" s="183">
        <v>200000</v>
      </c>
      <c r="J12" s="183">
        <v>450000</v>
      </c>
      <c r="K12" s="183">
        <v>200000</v>
      </c>
      <c r="L12" s="4">
        <f t="shared" ref="L12:L25" si="0">ROUND((I12+J12)/2,-3)</f>
        <v>325000</v>
      </c>
      <c r="M12" s="4">
        <f>L12</f>
        <v>325000</v>
      </c>
      <c r="N12" s="154"/>
      <c r="O12" s="183"/>
      <c r="P12" s="293"/>
      <c r="Q12" s="293">
        <v>325000</v>
      </c>
      <c r="R12" s="293">
        <f>Q12</f>
        <v>325000</v>
      </c>
      <c r="S12" s="4">
        <v>200000</v>
      </c>
      <c r="T12" s="4">
        <v>450000</v>
      </c>
      <c r="U12" s="7">
        <f>R12</f>
        <v>325000</v>
      </c>
      <c r="V12" s="216">
        <f>U12</f>
        <v>325000</v>
      </c>
      <c r="W12" s="105"/>
      <c r="X12" s="101"/>
      <c r="Y12" s="71">
        <f>S12-I12</f>
        <v>0</v>
      </c>
      <c r="Z12" s="47">
        <f>T12-J12</f>
        <v>0</v>
      </c>
      <c r="AA12" s="47">
        <f>R12-S12</f>
        <v>125000</v>
      </c>
      <c r="AB12" s="47">
        <f>T12-R12</f>
        <v>125000</v>
      </c>
      <c r="AE12" s="179"/>
    </row>
    <row r="13" spans="1:31" ht="99" customHeight="1" x14ac:dyDescent="0.25">
      <c r="A13" s="152"/>
      <c r="B13" s="152"/>
      <c r="C13" s="154"/>
      <c r="D13" s="154" t="s">
        <v>929</v>
      </c>
      <c r="E13" s="154"/>
      <c r="F13" s="154"/>
      <c r="G13" s="5" t="s">
        <v>930</v>
      </c>
      <c r="H13" s="154" t="s">
        <v>1368</v>
      </c>
      <c r="I13" s="183">
        <v>450000</v>
      </c>
      <c r="J13" s="183">
        <v>1100000</v>
      </c>
      <c r="K13" s="183"/>
      <c r="L13" s="4">
        <f t="shared" si="0"/>
        <v>775000</v>
      </c>
      <c r="M13" s="4">
        <v>450000</v>
      </c>
      <c r="N13" s="154"/>
      <c r="O13" s="183">
        <v>450000</v>
      </c>
      <c r="P13" s="293">
        <v>450000</v>
      </c>
      <c r="Q13" s="293">
        <v>450000</v>
      </c>
      <c r="R13" s="293">
        <f t="shared" ref="R13:R25" si="1">Q13</f>
        <v>450000</v>
      </c>
      <c r="S13" s="4">
        <v>450000</v>
      </c>
      <c r="T13" s="4">
        <v>1100000</v>
      </c>
      <c r="U13" s="7">
        <f t="shared" ref="U13:U25" si="2">R13</f>
        <v>450000</v>
      </c>
      <c r="V13" s="216">
        <f t="shared" ref="V13:V25" si="3">U13</f>
        <v>450000</v>
      </c>
      <c r="W13" s="105"/>
      <c r="X13" s="101"/>
      <c r="Y13" s="71">
        <f t="shared" ref="Y13:Y25" si="4">S13-I13</f>
        <v>0</v>
      </c>
      <c r="Z13" s="47">
        <f t="shared" ref="Z13:Z25" si="5">T13-J13</f>
        <v>0</v>
      </c>
      <c r="AA13" s="47">
        <f t="shared" ref="AA13:AA25" si="6">R13-S13</f>
        <v>0</v>
      </c>
      <c r="AB13" s="47">
        <f t="shared" ref="AB13:AB25" si="7">T13-R13</f>
        <v>650000</v>
      </c>
      <c r="AE13" s="179"/>
    </row>
    <row r="14" spans="1:31" ht="54.75" customHeight="1" x14ac:dyDescent="0.25">
      <c r="A14" s="152"/>
      <c r="B14" s="152"/>
      <c r="C14" s="154"/>
      <c r="D14" s="154" t="s">
        <v>931</v>
      </c>
      <c r="E14" s="154"/>
      <c r="F14" s="154"/>
      <c r="G14" s="5" t="s">
        <v>926</v>
      </c>
      <c r="H14" s="154" t="s">
        <v>1368</v>
      </c>
      <c r="I14" s="183">
        <v>1100000</v>
      </c>
      <c r="J14" s="183">
        <v>2200000</v>
      </c>
      <c r="K14" s="183"/>
      <c r="L14" s="4">
        <f t="shared" si="0"/>
        <v>1650000</v>
      </c>
      <c r="M14" s="4">
        <f>L14</f>
        <v>1650000</v>
      </c>
      <c r="N14" s="154"/>
      <c r="O14" s="183"/>
      <c r="P14" s="293"/>
      <c r="Q14" s="293">
        <v>1650000</v>
      </c>
      <c r="R14" s="293">
        <f t="shared" si="1"/>
        <v>1650000</v>
      </c>
      <c r="S14" s="4">
        <v>1100000</v>
      </c>
      <c r="T14" s="4">
        <v>2200000</v>
      </c>
      <c r="U14" s="7">
        <f t="shared" si="2"/>
        <v>1650000</v>
      </c>
      <c r="V14" s="216">
        <f t="shared" si="3"/>
        <v>1650000</v>
      </c>
      <c r="W14" s="105"/>
      <c r="X14" s="101"/>
      <c r="Y14" s="71">
        <f t="shared" si="4"/>
        <v>0</v>
      </c>
      <c r="Z14" s="47">
        <f t="shared" si="5"/>
        <v>0</v>
      </c>
      <c r="AA14" s="47">
        <f t="shared" si="6"/>
        <v>550000</v>
      </c>
      <c r="AB14" s="47">
        <f t="shared" si="7"/>
        <v>550000</v>
      </c>
      <c r="AE14" s="179"/>
    </row>
    <row r="15" spans="1:31" ht="48.75" customHeight="1" x14ac:dyDescent="0.25">
      <c r="A15" s="152"/>
      <c r="B15" s="152"/>
      <c r="C15" s="154"/>
      <c r="D15" s="154" t="s">
        <v>932</v>
      </c>
      <c r="E15" s="154"/>
      <c r="F15" s="154"/>
      <c r="G15" s="5" t="s">
        <v>933</v>
      </c>
      <c r="H15" s="154" t="s">
        <v>1368</v>
      </c>
      <c r="I15" s="183">
        <v>20000</v>
      </c>
      <c r="J15" s="183">
        <v>32000</v>
      </c>
      <c r="K15" s="183">
        <v>6000</v>
      </c>
      <c r="L15" s="4">
        <f t="shared" si="0"/>
        <v>26000</v>
      </c>
      <c r="M15" s="4">
        <v>20000</v>
      </c>
      <c r="N15" s="154"/>
      <c r="O15" s="183">
        <v>20000</v>
      </c>
      <c r="P15" s="4">
        <v>20000</v>
      </c>
      <c r="Q15" s="293">
        <v>20000</v>
      </c>
      <c r="R15" s="293">
        <f t="shared" si="1"/>
        <v>20000</v>
      </c>
      <c r="S15" s="4">
        <v>20000</v>
      </c>
      <c r="T15" s="4">
        <v>32000</v>
      </c>
      <c r="U15" s="7">
        <f t="shared" si="2"/>
        <v>20000</v>
      </c>
      <c r="V15" s="217">
        <v>26000</v>
      </c>
      <c r="W15" s="105"/>
      <c r="X15" s="101"/>
      <c r="Y15" s="71">
        <f t="shared" si="4"/>
        <v>0</v>
      </c>
      <c r="Z15" s="47">
        <f t="shared" si="5"/>
        <v>0</v>
      </c>
      <c r="AA15" s="47">
        <f t="shared" si="6"/>
        <v>0</v>
      </c>
      <c r="AB15" s="47">
        <f t="shared" si="7"/>
        <v>12000</v>
      </c>
      <c r="AE15" s="179"/>
    </row>
    <row r="16" spans="1:31" ht="31.5" customHeight="1" x14ac:dyDescent="0.25">
      <c r="A16" s="152"/>
      <c r="B16" s="152"/>
      <c r="C16" s="154" t="s">
        <v>934</v>
      </c>
      <c r="D16" s="154"/>
      <c r="E16" s="154"/>
      <c r="F16" s="154"/>
      <c r="G16" s="6" t="s">
        <v>935</v>
      </c>
      <c r="H16" s="154"/>
      <c r="I16" s="183"/>
      <c r="J16" s="183"/>
      <c r="K16" s="183"/>
      <c r="L16" s="4"/>
      <c r="M16" s="4"/>
      <c r="N16" s="154"/>
      <c r="O16" s="183"/>
      <c r="P16" s="293"/>
      <c r="Q16" s="293"/>
      <c r="R16" s="293"/>
      <c r="S16" s="211"/>
      <c r="T16" s="211"/>
      <c r="U16" s="7"/>
      <c r="V16" s="216"/>
      <c r="W16" s="105"/>
      <c r="X16" s="101"/>
      <c r="Y16" s="71">
        <f t="shared" si="4"/>
        <v>0</v>
      </c>
      <c r="Z16" s="47">
        <f t="shared" si="5"/>
        <v>0</v>
      </c>
      <c r="AA16" s="47">
        <f t="shared" si="6"/>
        <v>0</v>
      </c>
      <c r="AB16" s="47">
        <f t="shared" si="7"/>
        <v>0</v>
      </c>
      <c r="AE16" s="179"/>
    </row>
    <row r="17" spans="1:31" ht="36" customHeight="1" x14ac:dyDescent="0.25">
      <c r="A17" s="152"/>
      <c r="B17" s="152"/>
      <c r="C17" s="154"/>
      <c r="D17" s="154" t="s">
        <v>936</v>
      </c>
      <c r="E17" s="154"/>
      <c r="F17" s="154"/>
      <c r="G17" s="5" t="s">
        <v>1055</v>
      </c>
      <c r="H17" s="154" t="s">
        <v>1368</v>
      </c>
      <c r="I17" s="183">
        <v>100000</v>
      </c>
      <c r="J17" s="183">
        <v>300000</v>
      </c>
      <c r="K17" s="183">
        <v>150000</v>
      </c>
      <c r="L17" s="4">
        <f t="shared" si="0"/>
        <v>200000</v>
      </c>
      <c r="M17" s="4">
        <v>150000</v>
      </c>
      <c r="N17" s="154"/>
      <c r="O17" s="183">
        <v>150000</v>
      </c>
      <c r="P17" s="4">
        <v>150000</v>
      </c>
      <c r="Q17" s="293">
        <v>150000</v>
      </c>
      <c r="R17" s="293">
        <f t="shared" si="1"/>
        <v>150000</v>
      </c>
      <c r="S17" s="4">
        <v>100000</v>
      </c>
      <c r="T17" s="4">
        <v>300000</v>
      </c>
      <c r="U17" s="7">
        <f t="shared" si="2"/>
        <v>150000</v>
      </c>
      <c r="V17" s="216">
        <f t="shared" si="3"/>
        <v>150000</v>
      </c>
      <c r="W17" s="105"/>
      <c r="X17" s="101"/>
      <c r="Y17" s="71">
        <f t="shared" si="4"/>
        <v>0</v>
      </c>
      <c r="Z17" s="47">
        <f t="shared" si="5"/>
        <v>0</v>
      </c>
      <c r="AA17" s="47">
        <f t="shared" si="6"/>
        <v>50000</v>
      </c>
      <c r="AB17" s="47">
        <f t="shared" si="7"/>
        <v>150000</v>
      </c>
      <c r="AE17" s="179"/>
    </row>
    <row r="18" spans="1:31" ht="35.25" customHeight="1" x14ac:dyDescent="0.25">
      <c r="A18" s="152"/>
      <c r="B18" s="152"/>
      <c r="C18" s="154"/>
      <c r="D18" s="154" t="s">
        <v>937</v>
      </c>
      <c r="E18" s="154"/>
      <c r="F18" s="154"/>
      <c r="G18" s="5" t="s">
        <v>935</v>
      </c>
      <c r="H18" s="154" t="s">
        <v>1368</v>
      </c>
      <c r="I18" s="183">
        <v>500000</v>
      </c>
      <c r="J18" s="183">
        <v>1000000</v>
      </c>
      <c r="K18" s="183"/>
      <c r="L18" s="4">
        <f t="shared" si="0"/>
        <v>750000</v>
      </c>
      <c r="M18" s="4">
        <f>L18</f>
        <v>750000</v>
      </c>
      <c r="N18" s="154"/>
      <c r="O18" s="183"/>
      <c r="P18" s="293"/>
      <c r="Q18" s="293">
        <v>750000</v>
      </c>
      <c r="R18" s="293">
        <f t="shared" si="1"/>
        <v>750000</v>
      </c>
      <c r="S18" s="4">
        <v>500000</v>
      </c>
      <c r="T18" s="4">
        <v>1000000</v>
      </c>
      <c r="U18" s="7">
        <f t="shared" si="2"/>
        <v>750000</v>
      </c>
      <c r="V18" s="216">
        <f t="shared" si="3"/>
        <v>750000</v>
      </c>
      <c r="W18" s="105"/>
      <c r="X18" s="101"/>
      <c r="Y18" s="71">
        <f t="shared" si="4"/>
        <v>0</v>
      </c>
      <c r="Z18" s="47">
        <f t="shared" si="5"/>
        <v>0</v>
      </c>
      <c r="AA18" s="47">
        <f t="shared" si="6"/>
        <v>250000</v>
      </c>
      <c r="AB18" s="47">
        <f t="shared" si="7"/>
        <v>250000</v>
      </c>
    </row>
    <row r="19" spans="1:31" ht="45.75" customHeight="1" x14ac:dyDescent="0.25">
      <c r="A19" s="152"/>
      <c r="B19" s="152" t="s">
        <v>938</v>
      </c>
      <c r="C19" s="154"/>
      <c r="D19" s="154"/>
      <c r="E19" s="154"/>
      <c r="F19" s="154"/>
      <c r="G19" s="3" t="s">
        <v>939</v>
      </c>
      <c r="H19" s="154"/>
      <c r="I19" s="183"/>
      <c r="J19" s="183"/>
      <c r="K19" s="183"/>
      <c r="L19" s="4"/>
      <c r="M19" s="4"/>
      <c r="N19" s="154"/>
      <c r="O19" s="183"/>
      <c r="P19" s="293"/>
      <c r="Q19" s="293"/>
      <c r="R19" s="293"/>
      <c r="S19" s="211"/>
      <c r="T19" s="211"/>
      <c r="U19" s="7"/>
      <c r="V19" s="216"/>
      <c r="W19" s="105"/>
      <c r="X19" s="101"/>
      <c r="Y19" s="71">
        <f t="shared" si="4"/>
        <v>0</v>
      </c>
      <c r="Z19" s="47">
        <f t="shared" si="5"/>
        <v>0</v>
      </c>
      <c r="AA19" s="47">
        <f t="shared" si="6"/>
        <v>0</v>
      </c>
      <c r="AB19" s="47">
        <f t="shared" si="7"/>
        <v>0</v>
      </c>
    </row>
    <row r="20" spans="1:31" ht="23.25" customHeight="1" x14ac:dyDescent="0.25">
      <c r="A20" s="152"/>
      <c r="B20" s="152"/>
      <c r="C20" s="154" t="s">
        <v>1056</v>
      </c>
      <c r="D20" s="154"/>
      <c r="E20" s="154"/>
      <c r="F20" s="154"/>
      <c r="G20" s="5" t="s">
        <v>941</v>
      </c>
      <c r="H20" s="154" t="s">
        <v>1368</v>
      </c>
      <c r="I20" s="183">
        <v>2000</v>
      </c>
      <c r="J20" s="183">
        <v>6000</v>
      </c>
      <c r="K20" s="183"/>
      <c r="L20" s="4">
        <f t="shared" si="0"/>
        <v>4000</v>
      </c>
      <c r="M20" s="4">
        <v>3000</v>
      </c>
      <c r="N20" s="154"/>
      <c r="O20" s="183"/>
      <c r="P20" s="293">
        <v>3000</v>
      </c>
      <c r="Q20" s="293">
        <v>4000</v>
      </c>
      <c r="R20" s="293">
        <f t="shared" si="1"/>
        <v>4000</v>
      </c>
      <c r="S20" s="4">
        <v>2000</v>
      </c>
      <c r="T20" s="4">
        <v>6000</v>
      </c>
      <c r="U20" s="7">
        <f t="shared" si="2"/>
        <v>4000</v>
      </c>
      <c r="V20" s="216">
        <f t="shared" si="3"/>
        <v>4000</v>
      </c>
      <c r="W20" s="105" t="s">
        <v>1321</v>
      </c>
      <c r="X20" s="101" t="s">
        <v>1322</v>
      </c>
      <c r="Y20" s="71">
        <f t="shared" si="4"/>
        <v>0</v>
      </c>
      <c r="Z20" s="47">
        <f t="shared" si="5"/>
        <v>0</v>
      </c>
      <c r="AA20" s="47">
        <f t="shared" si="6"/>
        <v>2000</v>
      </c>
      <c r="AB20" s="47">
        <f t="shared" si="7"/>
        <v>2000</v>
      </c>
    </row>
    <row r="21" spans="1:31" ht="22.5" customHeight="1" x14ac:dyDescent="0.25">
      <c r="A21" s="152"/>
      <c r="B21" s="152"/>
      <c r="C21" s="154" t="s">
        <v>1057</v>
      </c>
      <c r="D21" s="154"/>
      <c r="E21" s="154"/>
      <c r="F21" s="154"/>
      <c r="G21" s="5" t="s">
        <v>943</v>
      </c>
      <c r="H21" s="154" t="s">
        <v>1368</v>
      </c>
      <c r="I21" s="183">
        <v>3000</v>
      </c>
      <c r="J21" s="183">
        <v>9000</v>
      </c>
      <c r="K21" s="183"/>
      <c r="L21" s="4">
        <f t="shared" si="0"/>
        <v>6000</v>
      </c>
      <c r="M21" s="4">
        <v>5000</v>
      </c>
      <c r="N21" s="154"/>
      <c r="O21" s="183"/>
      <c r="P21" s="293">
        <v>5000</v>
      </c>
      <c r="Q21" s="293">
        <v>5000</v>
      </c>
      <c r="R21" s="293">
        <f t="shared" si="1"/>
        <v>5000</v>
      </c>
      <c r="S21" s="4">
        <v>3000</v>
      </c>
      <c r="T21" s="4">
        <v>9000</v>
      </c>
      <c r="U21" s="7">
        <f t="shared" si="2"/>
        <v>5000</v>
      </c>
      <c r="V21" s="216">
        <f t="shared" si="3"/>
        <v>5000</v>
      </c>
      <c r="W21" s="105" t="s">
        <v>1321</v>
      </c>
      <c r="X21" s="101" t="s">
        <v>1323</v>
      </c>
      <c r="Y21" s="71">
        <f t="shared" si="4"/>
        <v>0</v>
      </c>
      <c r="Z21" s="47">
        <f t="shared" si="5"/>
        <v>0</v>
      </c>
      <c r="AA21" s="47">
        <f t="shared" si="6"/>
        <v>2000</v>
      </c>
      <c r="AB21" s="47">
        <f t="shared" si="7"/>
        <v>4000</v>
      </c>
    </row>
    <row r="22" spans="1:31" ht="34.5" customHeight="1" x14ac:dyDescent="0.25">
      <c r="A22" s="152"/>
      <c r="B22" s="152" t="s">
        <v>944</v>
      </c>
      <c r="C22" s="154"/>
      <c r="D22" s="154"/>
      <c r="E22" s="154"/>
      <c r="F22" s="154"/>
      <c r="G22" s="3" t="s">
        <v>981</v>
      </c>
      <c r="H22" s="154"/>
      <c r="I22" s="183"/>
      <c r="J22" s="183"/>
      <c r="K22" s="183"/>
      <c r="L22" s="4"/>
      <c r="M22" s="4"/>
      <c r="N22" s="154"/>
      <c r="O22" s="154"/>
      <c r="P22" s="293"/>
      <c r="Q22" s="293"/>
      <c r="R22" s="293"/>
      <c r="S22" s="211"/>
      <c r="T22" s="211"/>
      <c r="U22" s="7"/>
      <c r="V22" s="216"/>
      <c r="W22" s="105"/>
      <c r="X22" s="101"/>
      <c r="Y22" s="71">
        <f t="shared" si="4"/>
        <v>0</v>
      </c>
      <c r="Z22" s="47">
        <f t="shared" si="5"/>
        <v>0</v>
      </c>
      <c r="AA22" s="47">
        <f t="shared" si="6"/>
        <v>0</v>
      </c>
      <c r="AB22" s="47">
        <f t="shared" si="7"/>
        <v>0</v>
      </c>
    </row>
    <row r="23" spans="1:31" ht="51.75" customHeight="1" x14ac:dyDescent="0.25">
      <c r="A23" s="152"/>
      <c r="B23" s="152"/>
      <c r="C23" s="154" t="s">
        <v>940</v>
      </c>
      <c r="D23" s="154"/>
      <c r="E23" s="154"/>
      <c r="F23" s="154"/>
      <c r="G23" s="5" t="s">
        <v>982</v>
      </c>
      <c r="H23" s="154" t="s">
        <v>1368</v>
      </c>
      <c r="I23" s="183">
        <v>40000</v>
      </c>
      <c r="J23" s="183">
        <v>100000</v>
      </c>
      <c r="K23" s="183"/>
      <c r="L23" s="4">
        <f t="shared" si="0"/>
        <v>70000</v>
      </c>
      <c r="M23" s="4">
        <f>L23</f>
        <v>70000</v>
      </c>
      <c r="N23" s="154"/>
      <c r="O23" s="154"/>
      <c r="P23" s="293"/>
      <c r="Q23" s="293">
        <v>70000</v>
      </c>
      <c r="R23" s="293">
        <f t="shared" si="1"/>
        <v>70000</v>
      </c>
      <c r="S23" s="4">
        <v>40000</v>
      </c>
      <c r="T23" s="4">
        <v>100000</v>
      </c>
      <c r="U23" s="7">
        <f t="shared" si="2"/>
        <v>70000</v>
      </c>
      <c r="V23" s="216">
        <f t="shared" si="3"/>
        <v>70000</v>
      </c>
      <c r="W23" s="105"/>
      <c r="X23" s="101"/>
      <c r="Y23" s="71">
        <f t="shared" si="4"/>
        <v>0</v>
      </c>
      <c r="Z23" s="47">
        <f t="shared" si="5"/>
        <v>0</v>
      </c>
      <c r="AA23" s="47">
        <f t="shared" si="6"/>
        <v>30000</v>
      </c>
      <c r="AB23" s="47">
        <f t="shared" si="7"/>
        <v>30000</v>
      </c>
    </row>
    <row r="24" spans="1:31" ht="37.5" customHeight="1" x14ac:dyDescent="0.25">
      <c r="A24" s="152"/>
      <c r="B24" s="152"/>
      <c r="C24" s="154" t="s">
        <v>942</v>
      </c>
      <c r="D24" s="154"/>
      <c r="E24" s="154"/>
      <c r="F24" s="154"/>
      <c r="G24" s="5" t="s">
        <v>945</v>
      </c>
      <c r="H24" s="154" t="s">
        <v>1368</v>
      </c>
      <c r="I24" s="183">
        <v>40000</v>
      </c>
      <c r="J24" s="183">
        <v>50000</v>
      </c>
      <c r="K24" s="183"/>
      <c r="L24" s="4">
        <f t="shared" si="0"/>
        <v>45000</v>
      </c>
      <c r="M24" s="4">
        <f t="shared" ref="M24:M25" si="8">L24</f>
        <v>45000</v>
      </c>
      <c r="N24" s="154"/>
      <c r="O24" s="154"/>
      <c r="P24" s="293"/>
      <c r="Q24" s="293">
        <v>45000</v>
      </c>
      <c r="R24" s="293">
        <f t="shared" si="1"/>
        <v>45000</v>
      </c>
      <c r="S24" s="4">
        <v>40000</v>
      </c>
      <c r="T24" s="4">
        <v>50000</v>
      </c>
      <c r="U24" s="7">
        <f t="shared" si="2"/>
        <v>45000</v>
      </c>
      <c r="V24" s="216">
        <f t="shared" si="3"/>
        <v>45000</v>
      </c>
      <c r="W24" s="105"/>
      <c r="X24" s="101"/>
      <c r="Y24" s="71">
        <f t="shared" si="4"/>
        <v>0</v>
      </c>
      <c r="Z24" s="47">
        <f t="shared" si="5"/>
        <v>0</v>
      </c>
      <c r="AA24" s="47">
        <f t="shared" si="6"/>
        <v>5000</v>
      </c>
      <c r="AB24" s="47">
        <f t="shared" si="7"/>
        <v>5000</v>
      </c>
    </row>
    <row r="25" spans="1:31" ht="51.75" customHeight="1" x14ac:dyDescent="0.25">
      <c r="A25" s="152"/>
      <c r="B25" s="152"/>
      <c r="C25" s="154" t="s">
        <v>946</v>
      </c>
      <c r="D25" s="154"/>
      <c r="E25" s="154"/>
      <c r="F25" s="154"/>
      <c r="G25" s="189" t="s">
        <v>1259</v>
      </c>
      <c r="H25" s="154" t="s">
        <v>1368</v>
      </c>
      <c r="I25" s="183">
        <v>3000</v>
      </c>
      <c r="J25" s="183">
        <v>7000</v>
      </c>
      <c r="K25" s="183"/>
      <c r="L25" s="4">
        <f t="shared" si="0"/>
        <v>5000</v>
      </c>
      <c r="M25" s="4">
        <f t="shared" si="8"/>
        <v>5000</v>
      </c>
      <c r="N25" s="154"/>
      <c r="O25" s="154"/>
      <c r="P25" s="293"/>
      <c r="Q25" s="293">
        <v>5000</v>
      </c>
      <c r="R25" s="293">
        <f t="shared" si="1"/>
        <v>5000</v>
      </c>
      <c r="S25" s="4">
        <v>3000</v>
      </c>
      <c r="T25" s="4">
        <v>7000</v>
      </c>
      <c r="U25" s="7">
        <f t="shared" si="2"/>
        <v>5000</v>
      </c>
      <c r="V25" s="216">
        <f t="shared" si="3"/>
        <v>5000</v>
      </c>
      <c r="W25" s="102" t="s">
        <v>1271</v>
      </c>
      <c r="X25" s="101"/>
      <c r="Y25" s="71">
        <f t="shared" si="4"/>
        <v>0</v>
      </c>
      <c r="Z25" s="47">
        <f t="shared" si="5"/>
        <v>0</v>
      </c>
      <c r="AA25" s="47">
        <f t="shared" si="6"/>
        <v>2000</v>
      </c>
      <c r="AB25" s="47">
        <f t="shared" si="7"/>
        <v>2000</v>
      </c>
      <c r="AC25" s="44" t="s">
        <v>1260</v>
      </c>
    </row>
  </sheetData>
  <autoFilter ref="W1:W25"/>
  <mergeCells count="7">
    <mergeCell ref="AE8:AE17"/>
    <mergeCell ref="S7:T7"/>
    <mergeCell ref="A7:F7"/>
    <mergeCell ref="I7:J7"/>
    <mergeCell ref="A1:W1"/>
    <mergeCell ref="A2:W2"/>
    <mergeCell ref="A3:W3"/>
  </mergeCells>
  <pageMargins left="0.45" right="0.2" top="0.56000000000000005" bottom="0.28999999999999998" header="0.3" footer="0.22"/>
  <pageSetup paperSize="9" orientation="portrait" r:id="rId1"/>
  <headerFooter differentFirst="1">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workbookViewId="0">
      <selection activeCell="AF7" sqref="AF7"/>
    </sheetView>
  </sheetViews>
  <sheetFormatPr defaultRowHeight="15.75" x14ac:dyDescent="0.25"/>
  <cols>
    <col min="1" max="2" width="6.5703125" style="1" customWidth="1"/>
    <col min="3" max="3" width="7.140625" style="1" customWidth="1"/>
    <col min="4" max="4" width="8.28515625" style="1" customWidth="1"/>
    <col min="5" max="5" width="6.85546875" style="1" customWidth="1"/>
    <col min="6" max="6" width="7.42578125" style="1" customWidth="1"/>
    <col min="7" max="7" width="28.5703125" style="1" customWidth="1"/>
    <col min="8" max="8" width="8.42578125" style="1" customWidth="1"/>
    <col min="9" max="9" width="9.85546875" style="73" hidden="1" customWidth="1"/>
    <col min="10" max="10" width="10.42578125" style="73" hidden="1" customWidth="1"/>
    <col min="11" max="11" width="13.42578125" style="2" hidden="1" customWidth="1"/>
    <col min="12" max="12" width="10" style="1" hidden="1" customWidth="1"/>
    <col min="13" max="13" width="12.140625" style="1" hidden="1" customWidth="1"/>
    <col min="14" max="15" width="9.140625" style="1" hidden="1" customWidth="1"/>
    <col min="16" max="16" width="8.42578125" style="10" hidden="1" customWidth="1"/>
    <col min="17" max="17" width="11.140625" style="38" hidden="1" customWidth="1"/>
    <col min="18" max="18" width="9.28515625" style="38" hidden="1" customWidth="1"/>
    <col min="19" max="20" width="10.5703125" style="73" hidden="1" customWidth="1"/>
    <col min="21" max="21" width="14.7109375" style="73" customWidth="1"/>
    <col min="22" max="22" width="12.7109375" style="130" hidden="1" customWidth="1"/>
    <col min="23" max="26" width="0" style="1" hidden="1" customWidth="1"/>
    <col min="27" max="16384" width="9.140625" style="1"/>
  </cols>
  <sheetData>
    <row r="1" spans="1:26" ht="16.5" x14ac:dyDescent="0.25">
      <c r="A1" s="158" t="s">
        <v>1266</v>
      </c>
      <c r="B1" s="158"/>
      <c r="C1" s="158"/>
      <c r="D1" s="158"/>
      <c r="E1" s="158"/>
      <c r="F1" s="158"/>
      <c r="G1" s="158"/>
      <c r="H1" s="158"/>
      <c r="I1" s="158"/>
      <c r="J1" s="158"/>
      <c r="K1" s="158"/>
      <c r="L1" s="158"/>
      <c r="M1" s="158"/>
      <c r="N1" s="158"/>
      <c r="O1" s="158"/>
      <c r="P1" s="158"/>
      <c r="Q1" s="158"/>
      <c r="R1" s="158"/>
      <c r="S1" s="158"/>
      <c r="T1" s="158"/>
      <c r="U1" s="158"/>
      <c r="V1" s="158"/>
    </row>
    <row r="2" spans="1:26" ht="19.5" customHeight="1" x14ac:dyDescent="0.25">
      <c r="A2" s="159" t="s">
        <v>1264</v>
      </c>
      <c r="B2" s="159"/>
      <c r="C2" s="159"/>
      <c r="D2" s="159"/>
      <c r="E2" s="159"/>
      <c r="F2" s="159"/>
      <c r="G2" s="159"/>
      <c r="H2" s="159"/>
      <c r="I2" s="159"/>
      <c r="J2" s="159"/>
      <c r="K2" s="159"/>
      <c r="L2" s="159"/>
      <c r="M2" s="159"/>
      <c r="N2" s="159"/>
      <c r="O2" s="159"/>
      <c r="P2" s="159"/>
      <c r="Q2" s="159"/>
      <c r="R2" s="159"/>
      <c r="S2" s="159"/>
      <c r="T2" s="159"/>
      <c r="U2" s="159"/>
      <c r="V2" s="159"/>
    </row>
    <row r="3" spans="1:26" ht="15.75" customHeight="1" x14ac:dyDescent="0.25">
      <c r="A3" s="160" t="s">
        <v>1342</v>
      </c>
      <c r="B3" s="160"/>
      <c r="C3" s="160"/>
      <c r="D3" s="160"/>
      <c r="E3" s="160"/>
      <c r="F3" s="160"/>
      <c r="G3" s="160"/>
      <c r="H3" s="160"/>
      <c r="I3" s="160"/>
      <c r="J3" s="160"/>
      <c r="K3" s="160"/>
      <c r="L3" s="160"/>
      <c r="M3" s="160"/>
      <c r="N3" s="160"/>
      <c r="O3" s="160"/>
      <c r="P3" s="160"/>
      <c r="Q3" s="160"/>
      <c r="R3" s="160"/>
      <c r="S3" s="160"/>
      <c r="T3" s="160"/>
      <c r="U3" s="160"/>
      <c r="V3" s="160"/>
    </row>
    <row r="4" spans="1:26" ht="10.5" customHeight="1" x14ac:dyDescent="0.3">
      <c r="A4" s="33"/>
      <c r="B4" s="33"/>
      <c r="C4" s="33"/>
      <c r="D4" s="33"/>
      <c r="E4" s="33"/>
      <c r="F4" s="33"/>
      <c r="G4" s="33"/>
      <c r="H4" s="33"/>
      <c r="I4" s="34"/>
      <c r="J4" s="34"/>
      <c r="K4" s="34"/>
      <c r="L4" s="33"/>
      <c r="M4" s="33"/>
      <c r="N4" s="33"/>
      <c r="O4" s="33"/>
      <c r="P4" s="66"/>
      <c r="Q4" s="67"/>
      <c r="R4" s="67"/>
    </row>
    <row r="5" spans="1:26" ht="17.25" x14ac:dyDescent="0.3">
      <c r="A5" s="33"/>
      <c r="B5" s="33"/>
      <c r="C5" s="33"/>
      <c r="D5" s="33"/>
      <c r="E5" s="33"/>
      <c r="F5" s="33"/>
      <c r="G5" s="33"/>
      <c r="H5" s="35"/>
      <c r="I5" s="34"/>
      <c r="J5" s="34"/>
      <c r="K5" s="35"/>
      <c r="L5" s="36"/>
      <c r="M5" s="35" t="s">
        <v>532</v>
      </c>
      <c r="N5" s="33"/>
      <c r="O5" s="33"/>
      <c r="P5" s="66"/>
      <c r="Q5" s="67"/>
      <c r="U5" s="42" t="s">
        <v>532</v>
      </c>
    </row>
    <row r="6" spans="1:26" ht="10.5" customHeight="1" x14ac:dyDescent="0.25">
      <c r="A6" s="72"/>
      <c r="B6" s="72"/>
      <c r="C6" s="72"/>
      <c r="D6" s="72"/>
      <c r="E6" s="72"/>
      <c r="F6" s="72"/>
      <c r="G6" s="72"/>
      <c r="H6" s="72"/>
      <c r="K6" s="73"/>
      <c r="L6" s="72"/>
      <c r="M6" s="72"/>
      <c r="N6" s="72"/>
      <c r="O6" s="72"/>
      <c r="Q6" s="65"/>
      <c r="R6" s="65"/>
    </row>
    <row r="7" spans="1:26" ht="55.5" customHeight="1" x14ac:dyDescent="0.25">
      <c r="A7" s="174" t="s">
        <v>0</v>
      </c>
      <c r="B7" s="174"/>
      <c r="C7" s="174"/>
      <c r="D7" s="174"/>
      <c r="E7" s="174"/>
      <c r="F7" s="174"/>
      <c r="G7" s="181" t="s">
        <v>1261</v>
      </c>
      <c r="H7" s="152" t="s">
        <v>1</v>
      </c>
      <c r="I7" s="175" t="s">
        <v>949</v>
      </c>
      <c r="J7" s="175"/>
      <c r="K7" s="153" t="s">
        <v>950</v>
      </c>
      <c r="L7" s="202" t="s">
        <v>1108</v>
      </c>
      <c r="M7" s="202" t="s">
        <v>1126</v>
      </c>
      <c r="N7" s="152" t="s">
        <v>2</v>
      </c>
      <c r="O7" s="153" t="s">
        <v>1116</v>
      </c>
      <c r="P7" s="291" t="s">
        <v>1086</v>
      </c>
      <c r="Q7" s="202" t="s">
        <v>1257</v>
      </c>
      <c r="R7" s="202" t="s">
        <v>1258</v>
      </c>
      <c r="S7" s="175" t="s">
        <v>1128</v>
      </c>
      <c r="T7" s="175"/>
      <c r="U7" s="292" t="s">
        <v>1059</v>
      </c>
      <c r="V7" s="80" t="s">
        <v>1288</v>
      </c>
    </row>
    <row r="8" spans="1:26" ht="31.5" x14ac:dyDescent="0.25">
      <c r="A8" s="152" t="s">
        <v>3</v>
      </c>
      <c r="B8" s="152" t="s">
        <v>916</v>
      </c>
      <c r="C8" s="152" t="s">
        <v>917</v>
      </c>
      <c r="D8" s="152" t="s">
        <v>918</v>
      </c>
      <c r="E8" s="152" t="s">
        <v>919</v>
      </c>
      <c r="F8" s="152" t="s">
        <v>920</v>
      </c>
      <c r="G8" s="3"/>
      <c r="H8" s="3"/>
      <c r="I8" s="153" t="s">
        <v>5</v>
      </c>
      <c r="J8" s="153" t="s">
        <v>6</v>
      </c>
      <c r="K8" s="153"/>
      <c r="L8" s="152"/>
      <c r="M8" s="152"/>
      <c r="N8" s="154"/>
      <c r="O8" s="183"/>
      <c r="P8" s="293"/>
      <c r="Q8" s="294"/>
      <c r="R8" s="294"/>
      <c r="S8" s="153" t="s">
        <v>5</v>
      </c>
      <c r="T8" s="153" t="s">
        <v>6</v>
      </c>
      <c r="U8" s="153"/>
      <c r="V8" s="80"/>
      <c r="W8" s="45" t="s">
        <v>1267</v>
      </c>
    </row>
    <row r="9" spans="1:26" ht="80.25" customHeight="1" x14ac:dyDescent="0.25">
      <c r="A9" s="152" t="s">
        <v>1262</v>
      </c>
      <c r="B9" s="5"/>
      <c r="C9" s="5"/>
      <c r="D9" s="5"/>
      <c r="E9" s="5"/>
      <c r="F9" s="5"/>
      <c r="G9" s="5" t="s">
        <v>1410</v>
      </c>
      <c r="H9" s="154" t="s">
        <v>1263</v>
      </c>
      <c r="I9" s="183">
        <v>2300000</v>
      </c>
      <c r="J9" s="183">
        <v>2800000</v>
      </c>
      <c r="K9" s="183"/>
      <c r="L9" s="4">
        <f t="shared" ref="L9" si="0">ROUND((I9+J9)/2,-3)</f>
        <v>2550000</v>
      </c>
      <c r="M9" s="4">
        <f t="shared" ref="M9" si="1">L9</f>
        <v>2550000</v>
      </c>
      <c r="N9" s="297" t="s">
        <v>983</v>
      </c>
      <c r="O9" s="297"/>
      <c r="P9" s="293"/>
      <c r="Q9" s="293">
        <v>2550000</v>
      </c>
      <c r="R9" s="293">
        <f t="shared" ref="R9" si="2">Q9</f>
        <v>2550000</v>
      </c>
      <c r="S9" s="4">
        <v>2300000</v>
      </c>
      <c r="T9" s="4">
        <v>2800000</v>
      </c>
      <c r="U9" s="4">
        <f>R9</f>
        <v>2550000</v>
      </c>
      <c r="V9" s="81" t="s">
        <v>1325</v>
      </c>
      <c r="W9" s="2">
        <f>S9-I9</f>
        <v>0</v>
      </c>
      <c r="X9" s="2">
        <f>T9-J9</f>
        <v>0</v>
      </c>
      <c r="Y9" s="2">
        <f>Q9-S9</f>
        <v>250000</v>
      </c>
      <c r="Z9" s="2">
        <f>T9-R9</f>
        <v>250000</v>
      </c>
    </row>
    <row r="11" spans="1:26" ht="50.25" hidden="1" customHeight="1" x14ac:dyDescent="0.25">
      <c r="A11" s="177" t="s">
        <v>1327</v>
      </c>
      <c r="B11" s="178"/>
      <c r="C11" s="178"/>
      <c r="D11" s="178"/>
      <c r="E11" s="178"/>
      <c r="F11" s="178"/>
      <c r="G11" s="178"/>
      <c r="H11" s="178"/>
      <c r="I11" s="178"/>
      <c r="J11" s="178"/>
      <c r="K11" s="178"/>
      <c r="L11" s="178"/>
      <c r="M11" s="178"/>
      <c r="N11" s="178"/>
      <c r="O11" s="178"/>
      <c r="P11" s="178"/>
      <c r="Q11" s="178"/>
      <c r="R11" s="178"/>
      <c r="S11" s="178"/>
      <c r="T11" s="178"/>
      <c r="U11" s="178"/>
      <c r="V11" s="178"/>
    </row>
  </sheetData>
  <mergeCells count="7">
    <mergeCell ref="A11:V11"/>
    <mergeCell ref="A1:V1"/>
    <mergeCell ref="A2:V2"/>
    <mergeCell ref="A3:V3"/>
    <mergeCell ref="S7:T7"/>
    <mergeCell ref="A7:F7"/>
    <mergeCell ref="I7:J7"/>
  </mergeCells>
  <pageMargins left="0.36" right="0.18" top="0.6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17</vt:i4>
      </vt:variant>
    </vt:vector>
  </HeadingPairs>
  <TitlesOfParts>
    <vt:vector size="22" baseType="lpstr">
      <vt:lpstr>KS kim loại</vt:lpstr>
      <vt:lpstr>KS không kim loại</vt:lpstr>
      <vt:lpstr>SP rừng tự nhiên</vt:lpstr>
      <vt:lpstr>Nước</vt:lpstr>
      <vt:lpstr>Tài nguyên khác</vt:lpstr>
      <vt:lpstr>'KS kim loại'!chuong_pl_1</vt:lpstr>
      <vt:lpstr>'KS kim loại'!chuong_pl_1_name</vt:lpstr>
      <vt:lpstr>'KS không kim loại'!chuong_pl_2</vt:lpstr>
      <vt:lpstr>'KS không kim loại'!chuong_pl_2_name</vt:lpstr>
      <vt:lpstr>'SP rừng tự nhiên'!chuong_pl_3</vt:lpstr>
      <vt:lpstr>'SP rừng tự nhiên'!chuong_pl_3_name</vt:lpstr>
      <vt:lpstr>Nước!chuong_pl_5</vt:lpstr>
      <vt:lpstr>Nước!chuong_pl_5_name</vt:lpstr>
      <vt:lpstr>'KS không kim loại'!Print_Area</vt:lpstr>
      <vt:lpstr>'KS kim loại'!Print_Area</vt:lpstr>
      <vt:lpstr>Nước!Print_Area</vt:lpstr>
      <vt:lpstr>'SP rừng tự nhiên'!Print_Area</vt:lpstr>
      <vt:lpstr>'Tài nguyên khác'!Print_Area</vt:lpstr>
      <vt:lpstr>'KS không kim loại'!Print_Titles</vt:lpstr>
      <vt:lpstr>'KS kim loại'!Print_Titles</vt:lpstr>
      <vt:lpstr>Nước!Print_Titles</vt:lpstr>
      <vt:lpstr>'SP rừng tự nhiên'!Print_Titles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thi thu hang</dc:creator>
  <cp:lastModifiedBy>nguyen thi thu hang</cp:lastModifiedBy>
  <cp:lastPrinted>2020-04-15T10:12:25Z</cp:lastPrinted>
  <dcterms:created xsi:type="dcterms:W3CDTF">2017-06-15T03:45:18Z</dcterms:created>
  <dcterms:modified xsi:type="dcterms:W3CDTF">2020-04-15T10:13:51Z</dcterms:modified>
</cp:coreProperties>
</file>