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E:\SO LIEU THU\Cong khai\3. Công khi NS quý III năm 2026\"/>
    </mc:Choice>
  </mc:AlternateContent>
  <xr:revisionPtr revIDLastSave="0" documentId="13_ncr:1_{D65E4A3F-6EB2-42D7-8C7C-8AAEC9725E3E}" xr6:coauthVersionLast="47" xr6:coauthVersionMax="47" xr10:uidLastSave="{00000000-0000-0000-0000-000000000000}"/>
  <bookViews>
    <workbookView xWindow="-120" yWindow="-120" windowWidth="20730" windowHeight="11040" firstSheet="1" activeTab="1" xr2:uid="{00000000-000D-0000-FFFF-FFFF00000000}"/>
  </bookViews>
  <sheets>
    <sheet name="Sheet1" sheetId="1" state="hidden" r:id="rId1"/>
    <sheet name="Quý III.2026" sheetId="2" r:id="rId2"/>
  </sheets>
  <definedNames>
    <definedName name="_xlnm.Print_Area" localSheetId="1">'Quý III.2026'!$A$1:$G$31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1" i="2" l="1"/>
  <c r="G24" i="2"/>
  <c r="G23" i="2"/>
  <c r="G22" i="2"/>
  <c r="G21" i="2"/>
  <c r="G20" i="2"/>
  <c r="G13" i="2"/>
  <c r="G14" i="2"/>
  <c r="G15" i="2"/>
  <c r="G16" i="2"/>
  <c r="G12" i="2"/>
  <c r="G10" i="2"/>
  <c r="K21" i="2"/>
  <c r="K20" i="2" s="1"/>
  <c r="K9" i="2"/>
  <c r="K8" i="2" s="1"/>
  <c r="D21" i="2"/>
  <c r="D20" i="2" s="1"/>
  <c r="D9" i="2"/>
  <c r="D8" i="2" s="1"/>
  <c r="K30" i="2" l="1"/>
  <c r="D30" i="2"/>
  <c r="G29" i="2"/>
  <c r="J9" i="2"/>
  <c r="J8" i="2" s="1"/>
  <c r="J21" i="2"/>
  <c r="J20" i="2" s="1"/>
  <c r="J30" i="2" s="1"/>
  <c r="E21" i="2" l="1"/>
  <c r="I22" i="2" l="1"/>
  <c r="I21" i="2" s="1"/>
  <c r="I9" i="2"/>
  <c r="I8" i="2" s="1"/>
  <c r="F12" i="2"/>
  <c r="F24" i="2"/>
  <c r="F23" i="2"/>
  <c r="H22" i="2"/>
  <c r="H21" i="2" s="1"/>
  <c r="H20" i="2" s="1"/>
  <c r="F10" i="2"/>
  <c r="H9" i="2"/>
  <c r="E9" i="2"/>
  <c r="C9" i="2"/>
  <c r="C8" i="2" s="1"/>
  <c r="E8" i="2" l="1"/>
  <c r="G8" i="2" s="1"/>
  <c r="G9" i="2"/>
  <c r="I20" i="2"/>
  <c r="F9" i="2"/>
  <c r="C21" i="2"/>
  <c r="C20" i="2" s="1"/>
  <c r="C30" i="2" s="1"/>
  <c r="H8" i="2"/>
  <c r="F22" i="2"/>
  <c r="F8" i="2" l="1"/>
  <c r="F21" i="2"/>
  <c r="E20" i="2"/>
  <c r="E30" i="2" l="1"/>
  <c r="G30" i="2" s="1"/>
  <c r="E34" i="2"/>
  <c r="F20" i="2"/>
  <c r="F30" i="2" l="1"/>
  <c r="E15" i="1"/>
  <c r="E17" i="1"/>
  <c r="E18" i="1"/>
  <c r="E19" i="1"/>
  <c r="C23" i="1"/>
  <c r="C22" i="1"/>
  <c r="E27" i="1"/>
  <c r="D9" i="1"/>
  <c r="D8" i="1" s="1"/>
  <c r="C21" i="1" l="1"/>
  <c r="D22" i="1"/>
  <c r="D21" i="1" l="1"/>
  <c r="D20" i="1" s="1"/>
  <c r="E10" i="1"/>
  <c r="F10" i="1"/>
  <c r="E22" i="1"/>
  <c r="E23" i="1"/>
  <c r="F23" i="1"/>
  <c r="E24" i="1"/>
  <c r="E25" i="1"/>
  <c r="E26" i="1"/>
  <c r="F28" i="1"/>
  <c r="E30" i="1"/>
  <c r="F30" i="1"/>
  <c r="C9" i="1"/>
  <c r="C8" i="1" s="1"/>
  <c r="C20" i="1"/>
  <c r="G22" i="1"/>
  <c r="G9" i="1"/>
  <c r="G8" i="1" s="1"/>
  <c r="F8" i="1" s="1"/>
  <c r="G21" i="1" l="1"/>
  <c r="G20" i="1" s="1"/>
  <c r="F22" i="1"/>
  <c r="C29" i="1"/>
  <c r="E8" i="1"/>
  <c r="E9" i="1"/>
  <c r="F9" i="1"/>
  <c r="F21" i="1"/>
  <c r="E21" i="1"/>
  <c r="E20" i="1"/>
  <c r="F20" i="1"/>
</calcChain>
</file>

<file path=xl/sharedStrings.xml><?xml version="1.0" encoding="utf-8"?>
<sst xmlns="http://schemas.openxmlformats.org/spreadsheetml/2006/main" count="106" uniqueCount="62">
  <si>
    <t>Đơn vị: Triệu đồng</t>
  </si>
  <si>
    <t>STT</t>
  </si>
  <si>
    <t>NỘI DUNG</t>
  </si>
  <si>
    <t>A</t>
  </si>
  <si>
    <t>B</t>
  </si>
  <si>
    <t>I</t>
  </si>
  <si>
    <t>II</t>
  </si>
  <si>
    <t>Thu chuyển nguồn từ năm trước chuyển sang</t>
  </si>
  <si>
    <t>TỔNG CHI NSĐP</t>
  </si>
  <si>
    <t xml:space="preserve">Chi đầu tư phát triển </t>
  </si>
  <si>
    <t>Chi thường xuyên</t>
  </si>
  <si>
    <t>Chi trả nợ lãi các khoản do chính quyền địa phương vay</t>
  </si>
  <si>
    <t>Chi bổ sung quỹ dự trữ tài chính</t>
  </si>
  <si>
    <t>Dự phòng ngân sách</t>
  </si>
  <si>
    <t>C</t>
  </si>
  <si>
    <t>BỘI CHI NSĐP/BỘI THU NSĐP</t>
  </si>
  <si>
    <t>D</t>
  </si>
  <si>
    <t>Thu nội địa</t>
  </si>
  <si>
    <t>Thu viện trợ</t>
  </si>
  <si>
    <t>Biểu số 59/CK-NSNN</t>
  </si>
  <si>
    <t>DỰ TOÁN NĂM</t>
  </si>
  <si>
    <t>SO SÁNH ƯỚC THỰC HIỆN VỚI (%)</t>
  </si>
  <si>
    <t>CÙNG KỲ NĂM TRƯỚC</t>
  </si>
  <si>
    <t>TỔNG NGUỒN THU NSNN TRÊN ĐỊA BÀN</t>
  </si>
  <si>
    <t>Thu cân đối NSNN</t>
  </si>
  <si>
    <t>Thu từ dầu thô</t>
  </si>
  <si>
    <t>Thu cân đối từ hoạt động xuất khẩu, nhập khẩu</t>
  </si>
  <si>
    <t>Chi cân đối NSĐP</t>
  </si>
  <si>
    <t>Chi từ nguồn bổ sung có mục tiêu từ NSTW cho NSĐP</t>
  </si>
  <si>
    <t>CHI TRẢ NỢ  GỐC</t>
  </si>
  <si>
    <t>UBND TỈNH KHÁNH HÒA</t>
  </si>
  <si>
    <t>CÂN ĐỐI NGÂN SÁCH ĐỊA PHƯƠNG QUÝ I NĂM 2024</t>
  </si>
  <si>
    <t>ƯỚC THỰC HIỆN QUÝ
 (03 THÁNG, NĂM)</t>
  </si>
  <si>
    <t>III</t>
  </si>
  <si>
    <t>Thu bổ sung từ ngân sách cấp trên</t>
  </si>
  <si>
    <t>IV</t>
  </si>
  <si>
    <t>Thu từ ngân sách cấp dưới nộp lên</t>
  </si>
  <si>
    <t>V</t>
  </si>
  <si>
    <t>Nguồn tăng thu</t>
  </si>
  <si>
    <t>VI</t>
  </si>
  <si>
    <t>VII</t>
  </si>
  <si>
    <t>Nguồn tiết kiệm chi</t>
  </si>
  <si>
    <t>Nguồn cải cách tiền lương</t>
  </si>
  <si>
    <t>Chi tạo nguồn điều chỉnh tiền lương</t>
  </si>
  <si>
    <t>quý1.2023</t>
  </si>
  <si>
    <t>quý1.2024</t>
  </si>
  <si>
    <t>Các nhiệm vụ chi khác</t>
  </si>
  <si>
    <t>CHI TRẢ NỢ GỐC</t>
  </si>
  <si>
    <t>quý 2.2025</t>
  </si>
  <si>
    <t>E</t>
  </si>
  <si>
    <t>Tạm chi chưa đưa vào cân đối ns</t>
  </si>
  <si>
    <t>Các khoản chi khác</t>
  </si>
  <si>
    <t>F</t>
  </si>
  <si>
    <t>Biểu số 54 - TT26/2026/BTC</t>
  </si>
  <si>
    <t>DỰ TOÁN</t>
  </si>
  <si>
    <t>CÙNG KỲ NĂM 2025</t>
  </si>
  <si>
    <t>ƯỚC THỰC HIỆN</t>
  </si>
  <si>
    <t>CÂN ĐỐI NGÂN SÁCH ĐỊA PHƯƠNG QUÝ III NĂM 2026</t>
  </si>
  <si>
    <t>QUÝ III</t>
  </si>
  <si>
    <t>quý 3.2025</t>
  </si>
  <si>
    <t>LŨY KẾ ĐẾN QUÝ III</t>
  </si>
  <si>
    <t>ƯỚC THỰC HIỆN LŨY KẾ ĐẾN QUÝ III SO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</si>
</sst>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#;\-#,###;&quot;&quot;;_(@_)"/>
    <numFmt numFmtId="165" formatCode="#,##0.0"/>
  </numFmts>
  <fonts count="24">
    <font>
      <sz val="11"/>
      <color theme="1"/>
      <name val="Calibri"/>
      <family val="2"/>
      <scheme val="minor"/>
    </font>
    <font>
      <sz val="12"/>
      <name val=".VnArial Narrow"/>
      <family val="2"/>
    </font>
    <font>
      <sz val="12"/>
      <name val=".VnArial Narrow"/>
      <family val="2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0"/>
      <name val="Times New Roman"/>
      <family val="1"/>
    </font>
    <font>
      <sz val="13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sz val="14"/>
      <name val="Times New Roman"/>
      <family val="1"/>
    </font>
    <font>
      <sz val="16"/>
      <name val="Times New Roman"/>
      <family val="1"/>
    </font>
    <font>
      <sz val="12"/>
      <name val=".VnTime"/>
      <family val="2"/>
    </font>
    <font>
      <sz val="10"/>
      <name val="Arial"/>
      <family val="2"/>
      <charset val="163"/>
    </font>
    <font>
      <sz val="12"/>
      <name val="Times New Roman"/>
      <family val="1"/>
      <charset val="163"/>
    </font>
    <font>
      <b/>
      <sz val="12"/>
      <name val="Times New Romanh"/>
    </font>
    <font>
      <sz val="13"/>
      <name val=".VnTime"/>
      <family val="2"/>
    </font>
    <font>
      <sz val="11"/>
      <name val="Times New Roman"/>
      <family val="1"/>
      <charset val="163"/>
    </font>
    <font>
      <b/>
      <u/>
      <sz val="12"/>
      <name val="Times New Roman"/>
      <family val="1"/>
    </font>
    <font>
      <i/>
      <sz val="11"/>
      <name val="Times New Roman"/>
      <family val="1"/>
    </font>
    <font>
      <b/>
      <sz val="12"/>
      <name val="Times New Romanh"/>
      <charset val="163"/>
    </font>
    <font>
      <sz val="10"/>
      <name val=".VnArial Narrow"/>
      <family val="2"/>
    </font>
    <font>
      <sz val="11"/>
      <color theme="1"/>
      <name val="Calibri"/>
      <family val="2"/>
      <charset val="163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2" fillId="0" borderId="0"/>
    <xf numFmtId="0" fontId="13" fillId="0" borderId="0"/>
    <xf numFmtId="0" fontId="2" fillId="0" borderId="0"/>
    <xf numFmtId="0" fontId="22" fillId="0" borderId="0"/>
    <xf numFmtId="0" fontId="12" fillId="0" borderId="0"/>
    <xf numFmtId="0" fontId="17" fillId="0" borderId="0"/>
    <xf numFmtId="0" fontId="1" fillId="0" borderId="0"/>
    <xf numFmtId="3" fontId="7" fillId="0" borderId="0"/>
  </cellStyleXfs>
  <cellXfs count="51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Continuous"/>
    </xf>
    <xf numFmtId="0" fontId="3" fillId="0" borderId="0" xfId="0" applyFont="1"/>
    <xf numFmtId="0" fontId="5" fillId="0" borderId="0" xfId="0" applyFont="1" applyAlignment="1">
      <alignment vertical="center" wrapText="1"/>
    </xf>
    <xf numFmtId="0" fontId="10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3" fontId="18" fillId="0" borderId="2" xfId="0" applyNumberFormat="1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3" fontId="3" fillId="0" borderId="2" xfId="0" applyNumberFormat="1" applyFont="1" applyBorder="1"/>
    <xf numFmtId="0" fontId="14" fillId="0" borderId="2" xfId="0" applyFont="1" applyBorder="1" applyAlignment="1">
      <alignment horizontal="center"/>
    </xf>
    <xf numFmtId="0" fontId="14" fillId="0" borderId="3" xfId="0" applyFont="1" applyBorder="1"/>
    <xf numFmtId="0" fontId="9" fillId="0" borderId="0" xfId="0" applyFont="1"/>
    <xf numFmtId="0" fontId="8" fillId="0" borderId="0" xfId="0" applyFont="1"/>
    <xf numFmtId="0" fontId="8" fillId="0" borderId="0" xfId="0" applyFont="1" applyAlignment="1">
      <alignment horizontal="centerContinuous"/>
    </xf>
    <xf numFmtId="0" fontId="11" fillId="0" borderId="0" xfId="0" applyFont="1" applyAlignment="1">
      <alignment horizontal="centerContinuous"/>
    </xf>
    <xf numFmtId="0" fontId="7" fillId="0" borderId="0" xfId="0" applyFont="1"/>
    <xf numFmtId="0" fontId="4" fillId="0" borderId="4" xfId="0" applyFont="1" applyBorder="1" applyAlignment="1">
      <alignment horizontal="center"/>
    </xf>
    <xf numFmtId="0" fontId="19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15" fillId="0" borderId="5" xfId="0" applyFont="1" applyBorder="1"/>
    <xf numFmtId="0" fontId="20" fillId="0" borderId="3" xfId="0" applyFont="1" applyBorder="1"/>
    <xf numFmtId="0" fontId="20" fillId="0" borderId="6" xfId="0" applyFont="1" applyBorder="1"/>
    <xf numFmtId="3" fontId="4" fillId="0" borderId="4" xfId="0" applyNumberFormat="1" applyFont="1" applyBorder="1"/>
    <xf numFmtId="3" fontId="4" fillId="0" borderId="1" xfId="0" applyNumberFormat="1" applyFont="1" applyBorder="1"/>
    <xf numFmtId="3" fontId="18" fillId="0" borderId="2" xfId="0" applyNumberFormat="1" applyFont="1" applyBorder="1" applyAlignment="1">
      <alignment vertical="center"/>
    </xf>
    <xf numFmtId="3" fontId="23" fillId="0" borderId="2" xfId="0" applyNumberFormat="1" applyFont="1" applyBorder="1"/>
    <xf numFmtId="3" fontId="4" fillId="0" borderId="2" xfId="0" applyNumberFormat="1" applyFont="1" applyBorder="1"/>
    <xf numFmtId="3" fontId="4" fillId="0" borderId="4" xfId="11" applyFont="1" applyBorder="1" applyAlignment="1">
      <alignment vertical="center"/>
    </xf>
    <xf numFmtId="165" fontId="4" fillId="0" borderId="2" xfId="0" applyNumberFormat="1" applyFont="1" applyBorder="1"/>
    <xf numFmtId="165" fontId="3" fillId="0" borderId="2" xfId="0" applyNumberFormat="1" applyFont="1" applyBorder="1"/>
    <xf numFmtId="165" fontId="4" fillId="0" borderId="4" xfId="0" applyNumberFormat="1" applyFont="1" applyBorder="1"/>
    <xf numFmtId="3" fontId="4" fillId="0" borderId="4" xfId="0" applyNumberFormat="1" applyFont="1" applyBorder="1" applyAlignment="1">
      <alignment vertical="center"/>
    </xf>
    <xf numFmtId="3" fontId="10" fillId="0" borderId="0" xfId="0" applyNumberFormat="1" applyFont="1"/>
    <xf numFmtId="3" fontId="8" fillId="0" borderId="0" xfId="0" applyNumberFormat="1" applyFont="1"/>
    <xf numFmtId="165" fontId="4" fillId="0" borderId="2" xfId="0" applyNumberFormat="1" applyFont="1" applyBorder="1" applyAlignment="1">
      <alignment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6" applyFont="1" applyBorder="1" applyAlignment="1">
      <alignment horizontal="center" vertical="center" wrapText="1"/>
    </xf>
    <xf numFmtId="0" fontId="6" fillId="0" borderId="11" xfId="6" applyFont="1" applyBorder="1" applyAlignment="1">
      <alignment horizontal="center" vertical="center" wrapText="1"/>
    </xf>
  </cellXfs>
  <cellStyles count="12">
    <cellStyle name="Comma 2" xfId="1" xr:uid="{00000000-0005-0000-0000-000000000000}"/>
    <cellStyle name="Currency 2" xfId="2" xr:uid="{00000000-0005-0000-0000-000001000000}"/>
    <cellStyle name="HAI" xfId="3" xr:uid="{00000000-0005-0000-0000-000002000000}"/>
    <cellStyle name="Normal" xfId="0" builtinId="0"/>
    <cellStyle name="Normal 2" xfId="4" xr:uid="{00000000-0005-0000-0000-000004000000}"/>
    <cellStyle name="Normal 3" xfId="5" xr:uid="{00000000-0005-0000-0000-000005000000}"/>
    <cellStyle name="Normal 4" xfId="6" xr:uid="{00000000-0005-0000-0000-000006000000}"/>
    <cellStyle name="Normal 5" xfId="7" xr:uid="{00000000-0005-0000-0000-000007000000}"/>
    <cellStyle name="Normal 6" xfId="8" xr:uid="{00000000-0005-0000-0000-000008000000}"/>
    <cellStyle name="Normal 7" xfId="9" xr:uid="{00000000-0005-0000-0000-000009000000}"/>
    <cellStyle name="Normal 8" xfId="10" xr:uid="{00000000-0005-0000-0000-00000A000000}"/>
    <cellStyle name="Normal_bao cao dinh ky tuan 2012" xfId="11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39"/>
  <sheetViews>
    <sheetView topLeftCell="A4" zoomScaleNormal="100" workbookViewId="0">
      <selection activeCell="D9" sqref="D9"/>
    </sheetView>
  </sheetViews>
  <sheetFormatPr defaultColWidth="12.85546875" defaultRowHeight="15.75"/>
  <cols>
    <col min="1" max="1" width="7.28515625" style="3" customWidth="1"/>
    <col min="2" max="2" width="68" style="3" customWidth="1"/>
    <col min="3" max="4" width="16.28515625" style="3" customWidth="1"/>
    <col min="5" max="6" width="13.42578125" style="3" customWidth="1"/>
    <col min="7" max="7" width="12.85546875" style="3" customWidth="1"/>
    <col min="8" max="16384" width="12.85546875" style="3"/>
  </cols>
  <sheetData>
    <row r="1" spans="1:14" ht="21" customHeight="1">
      <c r="A1" s="1" t="s">
        <v>30</v>
      </c>
      <c r="B1" s="1"/>
      <c r="C1" s="1"/>
      <c r="D1" s="40" t="s">
        <v>19</v>
      </c>
      <c r="E1" s="41"/>
      <c r="F1" s="41"/>
    </row>
    <row r="2" spans="1:14" ht="33" customHeight="1">
      <c r="A2" s="2" t="s">
        <v>31</v>
      </c>
      <c r="B2" s="17"/>
      <c r="C2" s="18"/>
      <c r="D2" s="18"/>
      <c r="E2" s="18"/>
      <c r="F2" s="18"/>
    </row>
    <row r="3" spans="1:14" ht="12.75" customHeight="1">
      <c r="A3" s="42"/>
      <c r="B3" s="42"/>
      <c r="C3" s="42"/>
      <c r="D3" s="42"/>
      <c r="E3" s="42"/>
      <c r="F3" s="42"/>
      <c r="G3" s="4"/>
      <c r="H3" s="4"/>
      <c r="I3" s="4"/>
      <c r="J3" s="4"/>
      <c r="K3" s="4"/>
      <c r="L3" s="4"/>
      <c r="M3" s="4"/>
      <c r="N3" s="4"/>
    </row>
    <row r="4" spans="1:14" ht="19.5" customHeight="1">
      <c r="A4" s="22"/>
      <c r="B4" s="22"/>
      <c r="C4" s="22"/>
      <c r="D4" s="22"/>
      <c r="E4" s="22"/>
      <c r="F4" s="21" t="s">
        <v>0</v>
      </c>
      <c r="G4" s="23"/>
      <c r="H4" s="23"/>
      <c r="I4" s="23"/>
      <c r="J4" s="4"/>
      <c r="K4" s="4"/>
      <c r="L4" s="4"/>
      <c r="M4" s="4"/>
      <c r="N4" s="4"/>
    </row>
    <row r="5" spans="1:14" s="19" customFormat="1" ht="33" customHeight="1">
      <c r="A5" s="43" t="s">
        <v>1</v>
      </c>
      <c r="B5" s="43" t="s">
        <v>2</v>
      </c>
      <c r="C5" s="43" t="s">
        <v>20</v>
      </c>
      <c r="D5" s="43" t="s">
        <v>32</v>
      </c>
      <c r="E5" s="46" t="s">
        <v>21</v>
      </c>
      <c r="F5" s="47"/>
    </row>
    <row r="6" spans="1:14" s="19" customFormat="1" ht="16.5">
      <c r="A6" s="44"/>
      <c r="B6" s="44"/>
      <c r="C6" s="44"/>
      <c r="D6" s="44"/>
      <c r="E6" s="43" t="s">
        <v>20</v>
      </c>
      <c r="F6" s="43" t="s">
        <v>22</v>
      </c>
    </row>
    <row r="7" spans="1:14" s="19" customFormat="1" ht="30.75" customHeight="1">
      <c r="A7" s="45"/>
      <c r="B7" s="45"/>
      <c r="C7" s="45"/>
      <c r="D7" s="45"/>
      <c r="E7" s="48"/>
      <c r="F7" s="48"/>
      <c r="G7" s="19" t="s">
        <v>44</v>
      </c>
    </row>
    <row r="8" spans="1:14" s="5" customFormat="1" ht="24.95" customHeight="1">
      <c r="A8" s="6" t="s">
        <v>3</v>
      </c>
      <c r="B8" s="24" t="s">
        <v>23</v>
      </c>
      <c r="C8" s="28">
        <f>C9+SUM(C14:C19)</f>
        <v>16301018</v>
      </c>
      <c r="D8" s="28">
        <f>D9+D14+D15+D16</f>
        <v>6890706</v>
      </c>
      <c r="E8" s="31">
        <f t="shared" ref="E8" si="0">(D8/C8)*100</f>
        <v>42.271629906794779</v>
      </c>
      <c r="F8" s="31">
        <f t="shared" ref="F8" si="1">(D8/G8)*100</f>
        <v>156.24308570472357</v>
      </c>
      <c r="G8" s="28">
        <f>G9+G14</f>
        <v>4410247</v>
      </c>
    </row>
    <row r="9" spans="1:14" s="5" customFormat="1" ht="24.95" customHeight="1">
      <c r="A9" s="7" t="s">
        <v>5</v>
      </c>
      <c r="B9" s="8" t="s">
        <v>24</v>
      </c>
      <c r="C9" s="9">
        <f>SUM(C10:C14)</f>
        <v>13032040</v>
      </c>
      <c r="D9" s="9">
        <f>SUM(D10:D13)</f>
        <v>3478441</v>
      </c>
      <c r="E9" s="31">
        <f t="shared" ref="E9:E30" si="2">(D9/C9)*100</f>
        <v>26.691454292651034</v>
      </c>
      <c r="F9" s="31">
        <f t="shared" ref="F9:F30" si="3">(D9/G9)*100</f>
        <v>78.871795615982506</v>
      </c>
      <c r="G9" s="9">
        <f>SUM(G10:G14)+748411</f>
        <v>4410247</v>
      </c>
    </row>
    <row r="10" spans="1:14" s="5" customFormat="1" ht="24.95" customHeight="1">
      <c r="A10" s="13">
        <v>1</v>
      </c>
      <c r="B10" s="14" t="s">
        <v>17</v>
      </c>
      <c r="C10" s="30">
        <v>13032040</v>
      </c>
      <c r="D10" s="30">
        <v>3478441</v>
      </c>
      <c r="E10" s="12">
        <f t="shared" si="2"/>
        <v>26.691454292651034</v>
      </c>
      <c r="F10" s="12">
        <f t="shared" si="3"/>
        <v>94.991720000568023</v>
      </c>
      <c r="G10" s="30">
        <v>3661836</v>
      </c>
    </row>
    <row r="11" spans="1:14" s="5" customFormat="1" ht="24.95" customHeight="1">
      <c r="A11" s="13">
        <v>2</v>
      </c>
      <c r="B11" s="14" t="s">
        <v>25</v>
      </c>
      <c r="C11" s="12"/>
      <c r="D11" s="12"/>
      <c r="E11" s="12"/>
      <c r="F11" s="12"/>
      <c r="G11" s="12"/>
    </row>
    <row r="12" spans="1:14" s="5" customFormat="1" ht="24.95" customHeight="1">
      <c r="A12" s="13">
        <v>3</v>
      </c>
      <c r="B12" s="14" t="s">
        <v>26</v>
      </c>
      <c r="C12" s="12"/>
      <c r="D12" s="12"/>
      <c r="E12" s="12"/>
      <c r="F12" s="12"/>
      <c r="G12" s="12"/>
    </row>
    <row r="13" spans="1:14" s="5" customFormat="1" ht="24.95" customHeight="1">
      <c r="A13" s="13">
        <v>4</v>
      </c>
      <c r="B13" s="14" t="s">
        <v>18</v>
      </c>
      <c r="C13" s="12"/>
      <c r="D13" s="12"/>
      <c r="E13" s="12"/>
      <c r="F13" s="12"/>
      <c r="G13" s="12"/>
    </row>
    <row r="14" spans="1:14" s="16" customFormat="1" ht="24.95" customHeight="1">
      <c r="A14" s="7" t="s">
        <v>6</v>
      </c>
      <c r="B14" s="8" t="s">
        <v>7</v>
      </c>
      <c r="C14" s="31"/>
      <c r="D14" s="31">
        <v>2659447</v>
      </c>
      <c r="E14" s="31"/>
      <c r="F14" s="31"/>
      <c r="G14" s="31"/>
    </row>
    <row r="15" spans="1:14" s="16" customFormat="1" ht="24.95" customHeight="1">
      <c r="A15" s="7" t="s">
        <v>33</v>
      </c>
      <c r="B15" s="8" t="s">
        <v>34</v>
      </c>
      <c r="C15" s="31">
        <v>2389431</v>
      </c>
      <c r="D15" s="31">
        <v>715139</v>
      </c>
      <c r="E15" s="31">
        <f t="shared" ref="E15:E19" si="4">(D15/C15)*100</f>
        <v>29.929259309015411</v>
      </c>
      <c r="F15" s="31"/>
      <c r="G15" s="31"/>
    </row>
    <row r="16" spans="1:14" s="16" customFormat="1" ht="24.95" customHeight="1">
      <c r="A16" s="7" t="s">
        <v>35</v>
      </c>
      <c r="B16" s="8" t="s">
        <v>36</v>
      </c>
      <c r="C16" s="31"/>
      <c r="D16" s="31">
        <v>37679</v>
      </c>
      <c r="E16" s="31"/>
      <c r="F16" s="31"/>
      <c r="G16" s="31"/>
    </row>
    <row r="17" spans="1:7" s="16" customFormat="1" ht="24.95" customHeight="1">
      <c r="A17" s="7" t="s">
        <v>37</v>
      </c>
      <c r="B17" s="8" t="s">
        <v>38</v>
      </c>
      <c r="C17" s="31">
        <v>130000</v>
      </c>
      <c r="D17" s="31"/>
      <c r="E17" s="31">
        <f t="shared" si="4"/>
        <v>0</v>
      </c>
      <c r="F17" s="31"/>
      <c r="G17" s="31"/>
    </row>
    <row r="18" spans="1:7" s="16" customFormat="1" ht="24.95" customHeight="1">
      <c r="A18" s="7" t="s">
        <v>39</v>
      </c>
      <c r="B18" s="8" t="s">
        <v>41</v>
      </c>
      <c r="C18" s="31">
        <v>160000</v>
      </c>
      <c r="D18" s="31"/>
      <c r="E18" s="31">
        <f t="shared" si="4"/>
        <v>0</v>
      </c>
      <c r="F18" s="31"/>
      <c r="G18" s="31"/>
    </row>
    <row r="19" spans="1:7" s="16" customFormat="1" ht="24.95" customHeight="1">
      <c r="A19" s="7" t="s">
        <v>40</v>
      </c>
      <c r="B19" s="8" t="s">
        <v>42</v>
      </c>
      <c r="C19" s="31">
        <v>589547</v>
      </c>
      <c r="D19" s="31"/>
      <c r="E19" s="31">
        <f t="shared" si="4"/>
        <v>0</v>
      </c>
      <c r="F19" s="31"/>
      <c r="G19" s="31"/>
    </row>
    <row r="20" spans="1:7" s="5" customFormat="1" ht="24.95" customHeight="1">
      <c r="A20" s="7" t="s">
        <v>4</v>
      </c>
      <c r="B20" s="25" t="s">
        <v>8</v>
      </c>
      <c r="C20" s="9">
        <f>C21+C28</f>
        <v>17196618</v>
      </c>
      <c r="D20" s="9">
        <f>D21+D28</f>
        <v>4164246.1</v>
      </c>
      <c r="E20" s="31">
        <f t="shared" si="2"/>
        <v>24.21549458155086</v>
      </c>
      <c r="F20" s="31">
        <f t="shared" si="3"/>
        <v>144.84893503714403</v>
      </c>
      <c r="G20" s="9">
        <f>G21+G28</f>
        <v>2874889</v>
      </c>
    </row>
    <row r="21" spans="1:7" s="5" customFormat="1" ht="24.95" customHeight="1">
      <c r="A21" s="7" t="s">
        <v>5</v>
      </c>
      <c r="B21" s="8" t="s">
        <v>27</v>
      </c>
      <c r="C21" s="9">
        <f>SUM(C22:C27)</f>
        <v>17196618</v>
      </c>
      <c r="D21" s="9">
        <f>SUM(D22:D26)</f>
        <v>3981455.1</v>
      </c>
      <c r="E21" s="31">
        <f t="shared" si="2"/>
        <v>23.152547204339829</v>
      </c>
      <c r="F21" s="31">
        <f t="shared" si="3"/>
        <v>140.11245369708905</v>
      </c>
      <c r="G21" s="9">
        <f>SUM(G22:G26)</f>
        <v>2841614</v>
      </c>
    </row>
    <row r="22" spans="1:7" s="5" customFormat="1" ht="24.95" customHeight="1">
      <c r="A22" s="10">
        <v>1</v>
      </c>
      <c r="B22" s="11" t="s">
        <v>9</v>
      </c>
      <c r="C22" s="12">
        <f>7461826+207304</f>
        <v>7669130</v>
      </c>
      <c r="D22" s="12">
        <f>2165960-D29-D30</f>
        <v>2142873</v>
      </c>
      <c r="E22" s="12">
        <f t="shared" si="2"/>
        <v>27.941539653128842</v>
      </c>
      <c r="F22" s="12">
        <f t="shared" si="3"/>
        <v>163.40969230182637</v>
      </c>
      <c r="G22" s="12">
        <f>1341099-29749</f>
        <v>1311350</v>
      </c>
    </row>
    <row r="23" spans="1:7" s="5" customFormat="1" ht="24.95" customHeight="1">
      <c r="A23" s="10">
        <v>2</v>
      </c>
      <c r="B23" s="11" t="s">
        <v>10</v>
      </c>
      <c r="C23" s="12">
        <f>9018059+85261</f>
        <v>9103320</v>
      </c>
      <c r="D23" s="12">
        <v>1832881.1</v>
      </c>
      <c r="E23" s="12">
        <f t="shared" si="2"/>
        <v>20.134204883493055</v>
      </c>
      <c r="F23" s="12">
        <f t="shared" si="3"/>
        <v>119.77548318460083</v>
      </c>
      <c r="G23" s="12">
        <v>1530264</v>
      </c>
    </row>
    <row r="24" spans="1:7" s="5" customFormat="1" ht="24.95" customHeight="1">
      <c r="A24" s="10">
        <v>3</v>
      </c>
      <c r="B24" s="11" t="s">
        <v>11</v>
      </c>
      <c r="C24" s="12">
        <v>72300</v>
      </c>
      <c r="D24" s="12">
        <v>5701</v>
      </c>
      <c r="E24" s="12">
        <f t="shared" si="2"/>
        <v>7.8852005532503462</v>
      </c>
      <c r="F24" s="12"/>
      <c r="G24" s="12"/>
    </row>
    <row r="25" spans="1:7" s="5" customFormat="1" ht="24.95" customHeight="1">
      <c r="A25" s="10">
        <v>4</v>
      </c>
      <c r="B25" s="11" t="s">
        <v>12</v>
      </c>
      <c r="C25" s="12">
        <v>1170</v>
      </c>
      <c r="D25" s="12"/>
      <c r="E25" s="12">
        <f t="shared" si="2"/>
        <v>0</v>
      </c>
      <c r="F25" s="12"/>
      <c r="G25" s="12"/>
    </row>
    <row r="26" spans="1:7" s="5" customFormat="1" ht="24.95" customHeight="1">
      <c r="A26" s="10">
        <v>5</v>
      </c>
      <c r="B26" s="11" t="s">
        <v>13</v>
      </c>
      <c r="C26" s="12">
        <v>277597</v>
      </c>
      <c r="D26" s="12"/>
      <c r="E26" s="12">
        <f t="shared" si="2"/>
        <v>0</v>
      </c>
      <c r="F26" s="12"/>
      <c r="G26" s="12"/>
    </row>
    <row r="27" spans="1:7" s="5" customFormat="1" ht="24.95" customHeight="1">
      <c r="A27" s="10">
        <v>6</v>
      </c>
      <c r="B27" s="11" t="s">
        <v>43</v>
      </c>
      <c r="C27" s="12">
        <v>73101</v>
      </c>
      <c r="D27" s="12"/>
      <c r="E27" s="12">
        <f t="shared" si="2"/>
        <v>0</v>
      </c>
      <c r="F27" s="12"/>
      <c r="G27" s="12"/>
    </row>
    <row r="28" spans="1:7" s="5" customFormat="1" ht="24.95" customHeight="1">
      <c r="A28" s="7" t="s">
        <v>6</v>
      </c>
      <c r="B28" s="8" t="s">
        <v>28</v>
      </c>
      <c r="C28" s="31"/>
      <c r="D28" s="31">
        <v>182791</v>
      </c>
      <c r="E28" s="31"/>
      <c r="F28" s="31">
        <f t="shared" si="3"/>
        <v>549.33433508640121</v>
      </c>
      <c r="G28" s="29">
        <v>33275</v>
      </c>
    </row>
    <row r="29" spans="1:7" s="5" customFormat="1" ht="24.95" customHeight="1">
      <c r="A29" s="7" t="s">
        <v>14</v>
      </c>
      <c r="B29" s="25" t="s">
        <v>15</v>
      </c>
      <c r="C29" s="31">
        <f>C8-C20</f>
        <v>-895600</v>
      </c>
      <c r="D29" s="31">
        <v>1335</v>
      </c>
      <c r="E29" s="31"/>
      <c r="F29" s="31"/>
      <c r="G29" s="12"/>
    </row>
    <row r="30" spans="1:7" s="16" customFormat="1" ht="24.95" customHeight="1">
      <c r="A30" s="20" t="s">
        <v>16</v>
      </c>
      <c r="B30" s="26" t="s">
        <v>29</v>
      </c>
      <c r="C30" s="27">
        <v>47414</v>
      </c>
      <c r="D30" s="32">
        <v>21752</v>
      </c>
      <c r="E30" s="27">
        <f t="shared" si="2"/>
        <v>45.876745265111566</v>
      </c>
      <c r="F30" s="27">
        <f t="shared" si="3"/>
        <v>5191.4081145584723</v>
      </c>
      <c r="G30" s="27">
        <v>419</v>
      </c>
    </row>
    <row r="31" spans="1:7" ht="19.5" customHeight="1">
      <c r="A31" s="15"/>
      <c r="B31" s="15"/>
      <c r="C31" s="5"/>
      <c r="D31" s="5"/>
      <c r="E31" s="5"/>
      <c r="F31" s="5"/>
    </row>
    <row r="32" spans="1:7" ht="18.75">
      <c r="A32" s="5"/>
      <c r="B32" s="15"/>
      <c r="C32" s="5"/>
      <c r="D32" s="5"/>
      <c r="E32" s="5"/>
      <c r="F32" s="5"/>
    </row>
    <row r="33" spans="1:6" ht="11.25" customHeight="1">
      <c r="A33" s="5"/>
      <c r="B33" s="5"/>
      <c r="C33" s="5"/>
      <c r="D33" s="5"/>
      <c r="E33" s="5"/>
      <c r="F33" s="5"/>
    </row>
    <row r="34" spans="1:6" ht="18.75">
      <c r="A34" s="5"/>
      <c r="B34" s="5"/>
      <c r="C34" s="5"/>
      <c r="D34" s="5"/>
      <c r="E34" s="5"/>
      <c r="F34" s="5"/>
    </row>
    <row r="35" spans="1:6" ht="18.75">
      <c r="A35" s="5"/>
      <c r="B35" s="5"/>
      <c r="C35" s="5"/>
      <c r="D35" s="5"/>
      <c r="E35" s="5"/>
      <c r="F35" s="5"/>
    </row>
    <row r="36" spans="1:6" ht="18.75">
      <c r="A36" s="5"/>
      <c r="B36" s="5"/>
      <c r="C36" s="5"/>
      <c r="D36" s="5"/>
      <c r="E36" s="5"/>
      <c r="F36" s="5"/>
    </row>
    <row r="37" spans="1:6" ht="18.75">
      <c r="A37" s="5"/>
      <c r="B37" s="5"/>
      <c r="C37" s="5"/>
      <c r="D37" s="5"/>
      <c r="E37" s="5"/>
      <c r="F37" s="5"/>
    </row>
    <row r="38" spans="1:6" ht="18.75">
      <c r="A38" s="5"/>
      <c r="B38" s="5"/>
      <c r="C38" s="5"/>
      <c r="D38" s="5"/>
      <c r="E38" s="5"/>
      <c r="F38" s="5"/>
    </row>
    <row r="39" spans="1:6" ht="18.75">
      <c r="A39" s="5"/>
      <c r="B39" s="5"/>
      <c r="C39" s="5"/>
      <c r="D39" s="5"/>
      <c r="E39" s="5"/>
      <c r="F39" s="5"/>
    </row>
  </sheetData>
  <mergeCells count="9">
    <mergeCell ref="D1:F1"/>
    <mergeCell ref="A3:F3"/>
    <mergeCell ref="A5:A7"/>
    <mergeCell ref="B5:B7"/>
    <mergeCell ref="C5:C7"/>
    <mergeCell ref="D5:D7"/>
    <mergeCell ref="E5:F5"/>
    <mergeCell ref="E6:E7"/>
    <mergeCell ref="F6:F7"/>
  </mergeCells>
  <pageMargins left="0.7" right="0.7" top="0.75" bottom="0.75" header="0.3" footer="0.3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2B05C-B14E-4343-9183-B72E4D9D80EB}">
  <sheetPr codeName="Sheet2"/>
  <dimension ref="A1:O40"/>
  <sheetViews>
    <sheetView tabSelected="1" view="pageBreakPreview" zoomScale="80" zoomScaleNormal="85" zoomScaleSheetLayoutView="80" workbookViewId="0">
      <selection activeCell="M9" sqref="M9"/>
    </sheetView>
  </sheetViews>
  <sheetFormatPr defaultColWidth="12.85546875" defaultRowHeight="15.75"/>
  <cols>
    <col min="1" max="1" width="7.28515625" style="3" customWidth="1"/>
    <col min="2" max="2" width="68" style="3" customWidth="1"/>
    <col min="3" max="3" width="16.28515625" style="3" customWidth="1"/>
    <col min="4" max="4" width="14.7109375" style="3" customWidth="1"/>
    <col min="5" max="5" width="16.28515625" style="3" customWidth="1"/>
    <col min="6" max="7" width="13.42578125" style="3" customWidth="1"/>
    <col min="8" max="9" width="12.85546875" style="3" hidden="1" customWidth="1"/>
    <col min="10" max="10" width="14.28515625" style="3" hidden="1" customWidth="1"/>
    <col min="11" max="11" width="15.140625" style="3" hidden="1" customWidth="1"/>
    <col min="12" max="16384" width="12.85546875" style="3"/>
  </cols>
  <sheetData>
    <row r="1" spans="1:15" ht="21" customHeight="1">
      <c r="A1" s="1" t="s">
        <v>30</v>
      </c>
      <c r="B1" s="1"/>
      <c r="C1" s="1"/>
      <c r="D1" s="1"/>
      <c r="E1" s="40" t="s">
        <v>53</v>
      </c>
      <c r="F1" s="41"/>
      <c r="G1" s="41"/>
    </row>
    <row r="2" spans="1:15" ht="33" customHeight="1">
      <c r="A2" s="2" t="s">
        <v>57</v>
      </c>
      <c r="B2" s="17"/>
      <c r="C2" s="18"/>
      <c r="D2" s="18"/>
      <c r="E2" s="18"/>
      <c r="F2" s="18"/>
      <c r="G2" s="18"/>
    </row>
    <row r="3" spans="1:15" ht="12.75" customHeight="1">
      <c r="A3" s="42"/>
      <c r="B3" s="42"/>
      <c r="C3" s="42"/>
      <c r="D3" s="42"/>
      <c r="E3" s="42"/>
      <c r="F3" s="42"/>
      <c r="G3" s="42"/>
      <c r="H3" s="4"/>
      <c r="I3" s="4"/>
      <c r="J3" s="4"/>
      <c r="K3" s="4"/>
      <c r="L3" s="4"/>
      <c r="M3" s="4"/>
      <c r="N3" s="4"/>
      <c r="O3" s="4"/>
    </row>
    <row r="4" spans="1:15" ht="19.5" customHeight="1">
      <c r="A4" s="22"/>
      <c r="B4" s="22"/>
      <c r="C4" s="22"/>
      <c r="D4" s="22"/>
      <c r="E4" s="22"/>
      <c r="F4" s="22"/>
      <c r="G4" s="21" t="s">
        <v>0</v>
      </c>
      <c r="H4" s="23"/>
      <c r="I4" s="23"/>
      <c r="J4" s="23"/>
      <c r="K4" s="4"/>
      <c r="L4" s="4"/>
      <c r="M4" s="4"/>
      <c r="N4" s="4"/>
      <c r="O4" s="4"/>
    </row>
    <row r="5" spans="1:15" s="19" customFormat="1" ht="33" customHeight="1">
      <c r="A5" s="43" t="s">
        <v>1</v>
      </c>
      <c r="B5" s="43" t="s">
        <v>2</v>
      </c>
      <c r="C5" s="43" t="s">
        <v>54</v>
      </c>
      <c r="D5" s="46" t="s">
        <v>56</v>
      </c>
      <c r="E5" s="47"/>
      <c r="F5" s="49" t="s">
        <v>61</v>
      </c>
      <c r="G5" s="50"/>
    </row>
    <row r="6" spans="1:15" s="19" customFormat="1" ht="16.5">
      <c r="A6" s="44"/>
      <c r="B6" s="44"/>
      <c r="C6" s="44"/>
      <c r="D6" s="43" t="s">
        <v>58</v>
      </c>
      <c r="E6" s="43" t="s">
        <v>60</v>
      </c>
      <c r="F6" s="43" t="s">
        <v>54</v>
      </c>
      <c r="G6" s="43" t="s">
        <v>55</v>
      </c>
    </row>
    <row r="7" spans="1:15" s="19" customFormat="1" ht="30.75" customHeight="1">
      <c r="A7" s="45"/>
      <c r="B7" s="45"/>
      <c r="C7" s="45"/>
      <c r="D7" s="44"/>
      <c r="E7" s="44"/>
      <c r="F7" s="48"/>
      <c r="G7" s="48"/>
      <c r="H7" s="19" t="s">
        <v>44</v>
      </c>
      <c r="I7" s="19" t="s">
        <v>45</v>
      </c>
      <c r="J7" s="19" t="s">
        <v>48</v>
      </c>
      <c r="K7" s="19" t="s">
        <v>59</v>
      </c>
    </row>
    <row r="8" spans="1:15" s="5" customFormat="1" ht="24.95" customHeight="1">
      <c r="A8" s="6" t="s">
        <v>3</v>
      </c>
      <c r="B8" s="24" t="s">
        <v>23</v>
      </c>
      <c r="C8" s="28">
        <f>C9+SUM(C14:C19)</f>
        <v>37625000</v>
      </c>
      <c r="D8" s="28">
        <f>D9+D14+D15+D16</f>
        <v>20044254.104086</v>
      </c>
      <c r="E8" s="28">
        <f>E9+E14+E15+E16</f>
        <v>90156414.423225001</v>
      </c>
      <c r="F8" s="33">
        <f t="shared" ref="F8:F30" si="0">(E8/C8)*100</f>
        <v>239.6183772045847</v>
      </c>
      <c r="G8" s="33">
        <f>(E8/K8)*100</f>
        <v>137.67921425642419</v>
      </c>
      <c r="H8" s="28">
        <f>H9+H14</f>
        <v>4410247</v>
      </c>
      <c r="I8" s="28">
        <f>I9+I14+I15+I16</f>
        <v>6890706</v>
      </c>
      <c r="J8" s="28">
        <f>J9+J14+J15+J16</f>
        <v>45805542</v>
      </c>
      <c r="K8" s="28">
        <f>K9+K14+K15+K16</f>
        <v>65482952.463188</v>
      </c>
    </row>
    <row r="9" spans="1:15" s="5" customFormat="1" ht="24.95" customHeight="1">
      <c r="A9" s="7" t="s">
        <v>5</v>
      </c>
      <c r="B9" s="8" t="s">
        <v>24</v>
      </c>
      <c r="C9" s="9">
        <f>SUM(C10:C14)</f>
        <v>37625000</v>
      </c>
      <c r="D9" s="9">
        <f>SUM(D10:D13)</f>
        <v>8904118.736734001</v>
      </c>
      <c r="E9" s="9">
        <f>SUM(E10:E13)</f>
        <v>36950365.081293002</v>
      </c>
      <c r="F9" s="33">
        <f t="shared" si="0"/>
        <v>98.206950382174099</v>
      </c>
      <c r="G9" s="33">
        <f>(E9/K9)*100</f>
        <v>128.46225557214325</v>
      </c>
      <c r="H9" s="9">
        <f>SUM(H10:H14)+748411</f>
        <v>4410247</v>
      </c>
      <c r="I9" s="9">
        <f>SUM(I10:I13)</f>
        <v>3478441</v>
      </c>
      <c r="J9" s="9">
        <f>SUM(J10:J13)</f>
        <v>15419528</v>
      </c>
      <c r="K9" s="9">
        <f>SUM(K10:K13)</f>
        <v>28763596.681939002</v>
      </c>
    </row>
    <row r="10" spans="1:15" s="5" customFormat="1" ht="24.95" customHeight="1">
      <c r="A10" s="13">
        <v>1</v>
      </c>
      <c r="B10" s="14" t="s">
        <v>17</v>
      </c>
      <c r="C10" s="30">
        <v>36110000</v>
      </c>
      <c r="D10" s="30">
        <v>8156769.2871679999</v>
      </c>
      <c r="E10" s="30">
        <v>34984334.834008999</v>
      </c>
      <c r="F10" s="34">
        <f t="shared" si="0"/>
        <v>96.882677468870114</v>
      </c>
      <c r="G10" s="33">
        <f>(E10/K10)*100</f>
        <v>127.8786068771046</v>
      </c>
      <c r="H10" s="30">
        <v>3661836</v>
      </c>
      <c r="I10" s="30">
        <v>3478441</v>
      </c>
      <c r="J10" s="37">
        <v>14499301</v>
      </c>
      <c r="K10" s="30">
        <v>27357456.957308002</v>
      </c>
    </row>
    <row r="11" spans="1:15" s="5" customFormat="1" ht="24.95" customHeight="1">
      <c r="A11" s="13">
        <v>2</v>
      </c>
      <c r="B11" s="14" t="s">
        <v>25</v>
      </c>
      <c r="C11" s="12">
        <v>0</v>
      </c>
      <c r="D11" s="12">
        <v>0</v>
      </c>
      <c r="E11" s="12">
        <v>0</v>
      </c>
      <c r="F11" s="34"/>
      <c r="G11" s="33"/>
      <c r="H11" s="12"/>
      <c r="I11" s="12"/>
      <c r="J11" s="37"/>
      <c r="K11" s="12"/>
    </row>
    <row r="12" spans="1:15" s="5" customFormat="1" ht="24.95" customHeight="1">
      <c r="A12" s="13">
        <v>3</v>
      </c>
      <c r="B12" s="14" t="s">
        <v>26</v>
      </c>
      <c r="C12" s="12">
        <v>1515000</v>
      </c>
      <c r="D12" s="12">
        <v>716025.32887199998</v>
      </c>
      <c r="E12" s="12">
        <v>1931758.13014</v>
      </c>
      <c r="F12" s="34">
        <f t="shared" si="0"/>
        <v>127.50878746798679</v>
      </c>
      <c r="G12" s="34">
        <f>(E12/K12)*100</f>
        <v>142.26844699592471</v>
      </c>
      <c r="H12" s="12"/>
      <c r="I12" s="12"/>
      <c r="J12" s="37">
        <v>890901</v>
      </c>
      <c r="K12" s="12">
        <v>1357826.1174069999</v>
      </c>
    </row>
    <row r="13" spans="1:15" s="5" customFormat="1" ht="24.95" customHeight="1">
      <c r="A13" s="13">
        <v>4</v>
      </c>
      <c r="B13" s="14" t="s">
        <v>18</v>
      </c>
      <c r="C13" s="12">
        <v>0</v>
      </c>
      <c r="D13" s="12">
        <v>31324.120694000001</v>
      </c>
      <c r="E13" s="12">
        <v>34272.117144000003</v>
      </c>
      <c r="F13" s="34"/>
      <c r="G13" s="34">
        <f t="shared" ref="G13:G16" si="1">(E13/K13)*100</f>
        <v>70.936779746338573</v>
      </c>
      <c r="H13" s="12"/>
      <c r="I13" s="12"/>
      <c r="J13" s="37">
        <v>29326</v>
      </c>
      <c r="K13" s="12">
        <v>48313.607223999999</v>
      </c>
    </row>
    <row r="14" spans="1:15" s="16" customFormat="1" ht="24.95" customHeight="1">
      <c r="A14" s="7" t="s">
        <v>6</v>
      </c>
      <c r="B14" s="8" t="s">
        <v>7</v>
      </c>
      <c r="C14" s="31"/>
      <c r="D14" s="31">
        <v>0</v>
      </c>
      <c r="E14" s="31">
        <v>31418274</v>
      </c>
      <c r="F14" s="33"/>
      <c r="G14" s="33">
        <f t="shared" si="1"/>
        <v>181.01288730104562</v>
      </c>
      <c r="H14" s="31"/>
      <c r="I14" s="31">
        <v>2659447</v>
      </c>
      <c r="J14" s="38">
        <v>17356927</v>
      </c>
      <c r="K14" s="31">
        <v>17356926.608075</v>
      </c>
    </row>
    <row r="15" spans="1:15" s="16" customFormat="1" ht="24.95" customHeight="1">
      <c r="A15" s="7" t="s">
        <v>33</v>
      </c>
      <c r="B15" s="8" t="s">
        <v>34</v>
      </c>
      <c r="C15" s="31"/>
      <c r="D15" s="31">
        <v>10910637.511639999</v>
      </c>
      <c r="E15" s="31">
        <v>21551924.934856001</v>
      </c>
      <c r="F15" s="33"/>
      <c r="G15" s="33">
        <f t="shared" si="1"/>
        <v>114.91267475753079</v>
      </c>
      <c r="H15" s="31"/>
      <c r="I15" s="31">
        <v>715139</v>
      </c>
      <c r="J15" s="38">
        <v>12858023</v>
      </c>
      <c r="K15" s="31">
        <v>18755045.934080999</v>
      </c>
    </row>
    <row r="16" spans="1:15" s="16" customFormat="1" ht="24.95" customHeight="1">
      <c r="A16" s="7" t="s">
        <v>35</v>
      </c>
      <c r="B16" s="8" t="s">
        <v>36</v>
      </c>
      <c r="C16" s="31"/>
      <c r="D16" s="31">
        <v>229497.85571199999</v>
      </c>
      <c r="E16" s="31">
        <v>235850.407076</v>
      </c>
      <c r="F16" s="33"/>
      <c r="G16" s="33">
        <f t="shared" si="1"/>
        <v>38.830575474587235</v>
      </c>
      <c r="H16" s="31"/>
      <c r="I16" s="31">
        <v>37679</v>
      </c>
      <c r="J16" s="38">
        <v>171064</v>
      </c>
      <c r="K16" s="31">
        <v>607383.23909299995</v>
      </c>
    </row>
    <row r="17" spans="1:11" s="16" customFormat="1" ht="24.95" customHeight="1">
      <c r="A17" s="7" t="s">
        <v>37</v>
      </c>
      <c r="B17" s="8" t="s">
        <v>38</v>
      </c>
      <c r="C17" s="31"/>
      <c r="D17" s="31"/>
      <c r="E17" s="31"/>
      <c r="F17" s="33"/>
      <c r="G17" s="34"/>
      <c r="H17" s="31"/>
      <c r="I17" s="31"/>
      <c r="J17" s="38"/>
      <c r="K17" s="31"/>
    </row>
    <row r="18" spans="1:11" s="16" customFormat="1" ht="24.95" customHeight="1">
      <c r="A18" s="7" t="s">
        <v>39</v>
      </c>
      <c r="B18" s="8" t="s">
        <v>41</v>
      </c>
      <c r="C18" s="31"/>
      <c r="D18" s="31"/>
      <c r="E18" s="31"/>
      <c r="F18" s="33"/>
      <c r="G18" s="34"/>
      <c r="H18" s="31"/>
      <c r="I18" s="31"/>
      <c r="J18" s="38"/>
      <c r="K18" s="31"/>
    </row>
    <row r="19" spans="1:11" s="16" customFormat="1" ht="24.95" customHeight="1">
      <c r="A19" s="7" t="s">
        <v>40</v>
      </c>
      <c r="B19" s="8" t="s">
        <v>42</v>
      </c>
      <c r="C19" s="31"/>
      <c r="D19" s="31"/>
      <c r="E19" s="31"/>
      <c r="F19" s="33"/>
      <c r="G19" s="34"/>
      <c r="H19" s="31"/>
      <c r="I19" s="31"/>
      <c r="J19" s="38"/>
      <c r="K19" s="31"/>
    </row>
    <row r="20" spans="1:11" s="5" customFormat="1" ht="24.95" customHeight="1">
      <c r="A20" s="7" t="s">
        <v>4</v>
      </c>
      <c r="B20" s="25" t="s">
        <v>8</v>
      </c>
      <c r="C20" s="9">
        <f>C21+C29</f>
        <v>36319842</v>
      </c>
      <c r="D20" s="9">
        <f>D21+D29</f>
        <v>10416184.489244999</v>
      </c>
      <c r="E20" s="9">
        <f>E21+E29</f>
        <v>32903788.310963001</v>
      </c>
      <c r="F20" s="33">
        <f t="shared" si="0"/>
        <v>90.59452491826093</v>
      </c>
      <c r="G20" s="33">
        <f>(E20/K20)*100</f>
        <v>141.34779545345182</v>
      </c>
      <c r="H20" s="9">
        <f>H21+H29</f>
        <v>2874889</v>
      </c>
      <c r="I20" s="9">
        <f>I21+I29</f>
        <v>4164246.1</v>
      </c>
      <c r="J20" s="9">
        <f>J21+J29</f>
        <v>27823076</v>
      </c>
      <c r="K20" s="9">
        <f>K21+K29</f>
        <v>23278600.281954002</v>
      </c>
    </row>
    <row r="21" spans="1:11" s="5" customFormat="1" ht="24.95" customHeight="1">
      <c r="A21" s="7" t="s">
        <v>5</v>
      </c>
      <c r="B21" s="8" t="s">
        <v>27</v>
      </c>
      <c r="C21" s="9">
        <f>SUM(C22:C27)</f>
        <v>36319842</v>
      </c>
      <c r="D21" s="9">
        <f>SUM(D22:D28)</f>
        <v>10416184.489244999</v>
      </c>
      <c r="E21" s="9">
        <f>SUM(E22:E28)</f>
        <v>32903788.310963001</v>
      </c>
      <c r="F21" s="33">
        <f t="shared" si="0"/>
        <v>90.59452491826093</v>
      </c>
      <c r="G21" s="33">
        <f>(E21/K21)*100</f>
        <v>141.34779545345182</v>
      </c>
      <c r="H21" s="9">
        <f>SUM(H22:H26)</f>
        <v>2841614</v>
      </c>
      <c r="I21" s="9">
        <f>SUM(I22:I26)</f>
        <v>3981455.1</v>
      </c>
      <c r="J21" s="9">
        <f>SUM(J22:J28)</f>
        <v>18911565</v>
      </c>
      <c r="K21" s="9">
        <f>SUM(K22:K28)</f>
        <v>23278600.281954002</v>
      </c>
    </row>
    <row r="22" spans="1:11" s="5" customFormat="1" ht="24.95" customHeight="1">
      <c r="A22" s="10">
        <v>1</v>
      </c>
      <c r="B22" s="11" t="s">
        <v>9</v>
      </c>
      <c r="C22" s="12">
        <v>15411945</v>
      </c>
      <c r="D22" s="12">
        <v>6516070.225052</v>
      </c>
      <c r="E22" s="12">
        <v>21076058.499747001</v>
      </c>
      <c r="F22" s="34">
        <f t="shared" si="0"/>
        <v>136.75145155103397</v>
      </c>
      <c r="G22" s="34">
        <f>(E22/K22)*100</f>
        <v>206.48835722216768</v>
      </c>
      <c r="H22" s="12">
        <f>1341099-29749</f>
        <v>1311350</v>
      </c>
      <c r="I22" s="12">
        <f>2165960-I30-I31</f>
        <v>2142873</v>
      </c>
      <c r="J22" s="37">
        <v>9036908</v>
      </c>
      <c r="K22" s="12">
        <v>10206899.208884001</v>
      </c>
    </row>
    <row r="23" spans="1:11" s="5" customFormat="1" ht="24.95" customHeight="1">
      <c r="A23" s="10">
        <v>2</v>
      </c>
      <c r="B23" s="11" t="s">
        <v>10</v>
      </c>
      <c r="C23" s="12">
        <v>18402174</v>
      </c>
      <c r="D23" s="12">
        <v>3898834.2641929998</v>
      </c>
      <c r="E23" s="12">
        <v>11574113.892116999</v>
      </c>
      <c r="F23" s="34">
        <f t="shared" si="0"/>
        <v>62.895361668230066</v>
      </c>
      <c r="G23" s="34">
        <f>(E23/K23)*100</f>
        <v>88.712666063999961</v>
      </c>
      <c r="H23" s="12">
        <v>1530264</v>
      </c>
      <c r="I23" s="12">
        <v>1832881.1</v>
      </c>
      <c r="J23" s="37">
        <v>9849699</v>
      </c>
      <c r="K23" s="12">
        <v>13046743.385851</v>
      </c>
    </row>
    <row r="24" spans="1:11" s="5" customFormat="1" ht="24.95" customHeight="1">
      <c r="A24" s="10">
        <v>3</v>
      </c>
      <c r="B24" s="11" t="s">
        <v>11</v>
      </c>
      <c r="C24" s="12">
        <v>92200</v>
      </c>
      <c r="D24" s="12">
        <v>1280</v>
      </c>
      <c r="E24" s="12">
        <v>16496</v>
      </c>
      <c r="F24" s="34">
        <f t="shared" si="0"/>
        <v>17.891540130151846</v>
      </c>
      <c r="G24" s="34">
        <f>(E24/K24)*100</f>
        <v>70.322363180965056</v>
      </c>
      <c r="H24" s="12"/>
      <c r="I24" s="12">
        <v>5701</v>
      </c>
      <c r="J24" s="37">
        <v>23458</v>
      </c>
      <c r="K24" s="12">
        <v>23457.687218999999</v>
      </c>
    </row>
    <row r="25" spans="1:11" s="5" customFormat="1" ht="24.95" customHeight="1">
      <c r="A25" s="10">
        <v>4</v>
      </c>
      <c r="B25" s="11" t="s">
        <v>12</v>
      </c>
      <c r="C25" s="12">
        <v>2170</v>
      </c>
      <c r="D25" s="12">
        <v>0</v>
      </c>
      <c r="E25" s="12">
        <v>0</v>
      </c>
      <c r="F25" s="34"/>
      <c r="G25" s="34"/>
      <c r="H25" s="12"/>
      <c r="I25" s="12"/>
      <c r="J25" s="37">
        <v>1000</v>
      </c>
      <c r="K25" s="12">
        <v>1000</v>
      </c>
    </row>
    <row r="26" spans="1:11" s="5" customFormat="1" ht="24.95" customHeight="1">
      <c r="A26" s="10">
        <v>5</v>
      </c>
      <c r="B26" s="11" t="s">
        <v>13</v>
      </c>
      <c r="C26" s="12">
        <v>838000</v>
      </c>
      <c r="D26" s="12">
        <v>0</v>
      </c>
      <c r="E26" s="12">
        <v>0</v>
      </c>
      <c r="F26" s="34"/>
      <c r="G26" s="34"/>
      <c r="H26" s="12"/>
      <c r="I26" s="12"/>
      <c r="J26" s="37"/>
      <c r="K26" s="12"/>
    </row>
    <row r="27" spans="1:11" s="5" customFormat="1" ht="24.95" customHeight="1">
      <c r="A27" s="10">
        <v>6</v>
      </c>
      <c r="B27" s="11" t="s">
        <v>43</v>
      </c>
      <c r="C27" s="12">
        <v>1573353</v>
      </c>
      <c r="D27" s="12">
        <v>0</v>
      </c>
      <c r="E27" s="12">
        <v>0</v>
      </c>
      <c r="F27" s="34"/>
      <c r="G27" s="34"/>
      <c r="H27" s="12"/>
      <c r="I27" s="12"/>
      <c r="J27" s="37"/>
      <c r="K27" s="12"/>
    </row>
    <row r="28" spans="1:11" s="5" customFormat="1" ht="24.95" customHeight="1">
      <c r="A28" s="10">
        <v>7</v>
      </c>
      <c r="B28" s="11" t="s">
        <v>46</v>
      </c>
      <c r="C28" s="12"/>
      <c r="D28" s="12">
        <v>0</v>
      </c>
      <c r="E28" s="12">
        <v>237119.91909899999</v>
      </c>
      <c r="F28" s="34"/>
      <c r="G28" s="34"/>
      <c r="H28" s="12"/>
      <c r="I28" s="12"/>
      <c r="J28" s="37">
        <v>500</v>
      </c>
      <c r="K28" s="12">
        <v>500</v>
      </c>
    </row>
    <row r="29" spans="1:11" s="5" customFormat="1" ht="24.95" customHeight="1">
      <c r="A29" s="7" t="s">
        <v>6</v>
      </c>
      <c r="B29" s="8" t="s">
        <v>28</v>
      </c>
      <c r="C29" s="31">
        <v>0</v>
      </c>
      <c r="D29" s="31">
        <v>0</v>
      </c>
      <c r="E29" s="31">
        <v>0</v>
      </c>
      <c r="F29" s="34"/>
      <c r="G29" s="33">
        <f t="shared" ref="G10:G31" si="2">(E29/J29)*100</f>
        <v>0</v>
      </c>
      <c r="H29" s="29">
        <v>33275</v>
      </c>
      <c r="I29" s="31">
        <v>182791</v>
      </c>
      <c r="J29" s="37">
        <v>8911511</v>
      </c>
      <c r="K29" s="31"/>
    </row>
    <row r="30" spans="1:11" s="5" customFormat="1" ht="24.95" customHeight="1">
      <c r="A30" s="7" t="s">
        <v>14</v>
      </c>
      <c r="B30" s="25" t="s">
        <v>15</v>
      </c>
      <c r="C30" s="31">
        <f>C8-C20</f>
        <v>1305158</v>
      </c>
      <c r="D30" s="31">
        <f>D8-D20</f>
        <v>9628069.6148410011</v>
      </c>
      <c r="E30" s="31">
        <f>E8-E20</f>
        <v>57252626.112261996</v>
      </c>
      <c r="F30" s="33">
        <f t="shared" si="0"/>
        <v>4386.6433115578338</v>
      </c>
      <c r="G30" s="33">
        <f>(E30/K30)*100</f>
        <v>135.65573964127603</v>
      </c>
      <c r="H30" s="12"/>
      <c r="I30" s="31">
        <v>1335</v>
      </c>
      <c r="J30" s="31">
        <f>J8-J20</f>
        <v>17982466</v>
      </c>
      <c r="K30" s="31">
        <f>K8-K20</f>
        <v>42204352.181234002</v>
      </c>
    </row>
    <row r="31" spans="1:11" s="16" customFormat="1" ht="24.95" customHeight="1">
      <c r="A31" s="20" t="s">
        <v>16</v>
      </c>
      <c r="B31" s="26" t="s">
        <v>47</v>
      </c>
      <c r="C31" s="27"/>
      <c r="D31" s="36">
        <v>419.18212999999997</v>
      </c>
      <c r="E31" s="32">
        <v>24098.364259999998</v>
      </c>
      <c r="F31" s="35"/>
      <c r="G31" s="39">
        <f>(E31/K31)*100</f>
        <v>25.979946552589222</v>
      </c>
      <c r="H31" s="36">
        <v>419</v>
      </c>
      <c r="I31" s="32">
        <v>21752</v>
      </c>
      <c r="J31" s="38">
        <v>69918</v>
      </c>
      <c r="K31" s="32">
        <v>92757.559032000005</v>
      </c>
    </row>
    <row r="32" spans="1:11" ht="19.5" hidden="1" customHeight="1">
      <c r="A32" s="20" t="s">
        <v>49</v>
      </c>
      <c r="B32" s="26" t="s">
        <v>50</v>
      </c>
      <c r="C32" s="27"/>
      <c r="D32" s="27"/>
      <c r="E32" s="32">
        <v>5421</v>
      </c>
      <c r="F32" s="35"/>
      <c r="G32" s="35"/>
      <c r="H32" s="36"/>
      <c r="I32" s="32"/>
    </row>
    <row r="33" spans="1:9" hidden="1">
      <c r="A33" s="20" t="s">
        <v>52</v>
      </c>
      <c r="B33" s="26" t="s">
        <v>51</v>
      </c>
      <c r="C33" s="27"/>
      <c r="D33" s="27"/>
      <c r="E33" s="32">
        <v>269</v>
      </c>
      <c r="F33" s="35"/>
      <c r="G33" s="35"/>
      <c r="H33" s="36"/>
      <c r="I33" s="32"/>
    </row>
    <row r="34" spans="1:9" ht="17.25" hidden="1" customHeight="1">
      <c r="A34" s="5"/>
      <c r="B34" s="5"/>
      <c r="C34" s="5"/>
      <c r="D34" s="5"/>
      <c r="E34" s="38">
        <f>E33+E32+E31+E20</f>
        <v>32933576.675223</v>
      </c>
      <c r="F34" s="5"/>
      <c r="G34" s="5"/>
    </row>
    <row r="35" spans="1:9" ht="18.75">
      <c r="A35" s="5"/>
      <c r="B35" s="5"/>
      <c r="C35" s="5"/>
      <c r="D35" s="5"/>
      <c r="F35" s="5"/>
      <c r="G35" s="5"/>
    </row>
    <row r="36" spans="1:9" ht="18.75">
      <c r="A36" s="5"/>
      <c r="B36" s="5"/>
      <c r="C36" s="5"/>
      <c r="D36" s="5"/>
      <c r="E36" s="5"/>
      <c r="F36" s="5"/>
      <c r="G36" s="5"/>
    </row>
    <row r="37" spans="1:9" ht="18.75">
      <c r="A37" s="5"/>
      <c r="B37" s="5"/>
      <c r="C37" s="5"/>
      <c r="D37" s="5"/>
      <c r="E37" s="5"/>
      <c r="F37" s="5"/>
      <c r="G37" s="5"/>
    </row>
    <row r="38" spans="1:9" ht="18.75">
      <c r="A38" s="5"/>
      <c r="B38" s="5"/>
      <c r="C38" s="5"/>
      <c r="D38" s="5"/>
      <c r="E38" s="5"/>
      <c r="F38" s="5"/>
      <c r="G38" s="5"/>
    </row>
    <row r="39" spans="1:9" ht="18.75">
      <c r="A39" s="5"/>
      <c r="B39" s="5"/>
      <c r="C39" s="5"/>
      <c r="D39" s="5"/>
      <c r="E39" s="5"/>
      <c r="F39" s="5"/>
      <c r="G39" s="5"/>
    </row>
    <row r="40" spans="1:9" ht="18.75">
      <c r="A40" s="5"/>
      <c r="B40" s="5"/>
      <c r="C40" s="5"/>
      <c r="D40" s="5"/>
      <c r="E40" s="5"/>
      <c r="F40" s="5"/>
      <c r="G40" s="5"/>
    </row>
  </sheetData>
  <mergeCells count="11">
    <mergeCell ref="E1:G1"/>
    <mergeCell ref="A3:G3"/>
    <mergeCell ref="A5:A7"/>
    <mergeCell ref="B5:B7"/>
    <mergeCell ref="C5:C7"/>
    <mergeCell ref="F5:G5"/>
    <mergeCell ref="F6:F7"/>
    <mergeCell ref="G6:G7"/>
    <mergeCell ref="D5:E5"/>
    <mergeCell ref="D6:D7"/>
    <mergeCell ref="E6:E7"/>
  </mergeCells>
  <pageMargins left="0.5" right="0.5" top="0.75" bottom="0.75" header="0.3" footer="0.3"/>
  <pageSetup paperSize="9" scale="6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306F428-C5C5-42A0-945C-82FC191F8835}">
  <ds:schemaRefs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35F69A1-DFB1-49A6-BCA5-D4062F3EC2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56151B-54DB-4FCF-8E67-AC919E6B70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Quý III.2026</vt:lpstr>
      <vt:lpstr>'Quý III.2026'!Print_Area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Quang Lương Xuân</dc:creator>
  <cp:lastModifiedBy>Trương Công Lợi</cp:lastModifiedBy>
  <cp:lastPrinted>2026-10-09T09:20:23Z</cp:lastPrinted>
  <dcterms:created xsi:type="dcterms:W3CDTF">2018-08-22T07:49:45Z</dcterms:created>
  <dcterms:modified xsi:type="dcterms:W3CDTF">2026-10-09T10:18:15Z</dcterms:modified>
</cp:coreProperties>
</file>